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ver" sheetId="1" state="visible" r:id="rId1"/>
    <sheet xmlns:r="http://schemas.openxmlformats.org/officeDocument/2006/relationships" name="Capital Strain Schedule" sheetId="2" state="visible" r:id="rId2"/>
    <sheet xmlns:r="http://schemas.openxmlformats.org/officeDocument/2006/relationships" name="IRR Scenario Record" sheetId="3" state="visible" r:id="rId3"/>
    <sheet xmlns:r="http://schemas.openxmlformats.org/officeDocument/2006/relationships" name="Cash Flow Model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+0.0%;-0.0%"/>
  </numFmts>
  <fonts count="8">
    <font>
      <name val="Calibri"/>
      <family val="2"/>
      <color theme="1"/>
      <sz val="11"/>
      <scheme val="minor"/>
    </font>
    <font>
      <name val="Arial"/>
      <b val="1"/>
      <color rgb="0014352A"/>
      <sz val="16"/>
    </font>
    <font>
      <name val="Arial"/>
      <color rgb="005B6472"/>
      <sz val="11"/>
    </font>
    <font>
      <name val="Arial"/>
      <sz val="10"/>
    </font>
    <font>
      <name val="Arial"/>
      <i val="1"/>
      <color rgb="005B6472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color rgb="00B23A2E"/>
      <sz val="10"/>
    </font>
  </fonts>
  <fills count="4">
    <fill>
      <patternFill/>
    </fill>
    <fill>
      <patternFill patternType="gray125"/>
    </fill>
    <fill>
      <patternFill patternType="solid">
        <fgColor rgb="0014352A"/>
      </patternFill>
    </fill>
    <fill>
      <patternFill patternType="solid">
        <fgColor rgb="00E8F1ED"/>
      </patternFill>
    </fill>
  </fills>
  <borders count="2">
    <border>
      <left/>
      <right/>
      <top/>
      <bottom/>
      <diagonal/>
    </border>
    <border>
      <bottom style="thin">
        <color rgb="00D9DCE1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applyAlignment="1" pivotButton="0" quotePrefix="0" xfId="0">
      <alignment wrapText="1"/>
    </xf>
    <xf numFmtId="0" fontId="5" fillId="2" borderId="0" pivotButton="0" quotePrefix="0" xfId="0"/>
    <xf numFmtId="0" fontId="3" fillId="0" borderId="1" pivotButton="0" quotePrefix="0" xfId="0"/>
    <xf numFmtId="3" fontId="3" fillId="0" borderId="1" pivotButton="0" quotePrefix="0" xfId="0"/>
    <xf numFmtId="164" fontId="3" fillId="0" borderId="1" pivotButton="0" quotePrefix="0" xfId="0"/>
    <xf numFmtId="0" fontId="6" fillId="3" borderId="0" pivotButton="0" quotePrefix="0" xfId="0"/>
    <xf numFmtId="3" fontId="6" fillId="3" borderId="0" pivotButton="0" quotePrefix="0" xfId="0"/>
    <xf numFmtId="164" fontId="0" fillId="3" borderId="0" pivotButton="0" quotePrefix="0" xfId="0"/>
    <xf numFmtId="0" fontId="4" fillId="0" borderId="0" pivotButton="0" quotePrefix="0" xfId="0"/>
    <xf numFmtId="0" fontId="6" fillId="0" borderId="0" pivotButton="0" quotePrefix="0" xfId="0"/>
    <xf numFmtId="165" fontId="3" fillId="0" borderId="1" pivotButton="0" quotePrefix="0" xfId="0"/>
    <xf numFmtId="164" fontId="6" fillId="0" borderId="1" pivotButton="0" quotePrefix="0" xfId="0"/>
    <xf numFmtId="165" fontId="7" fillId="0" borderId="1" pivotButton="0" quotePrefix="0" xfId="0"/>
    <xf numFmtId="3" fontId="6" fillId="0" borderId="0" pivotButton="0" quotePrefix="0" xfId="0"/>
    <xf numFmtId="164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6" customWidth="1" min="2" max="2"/>
  </cols>
  <sheetData>
    <row r="1">
      <c r="A1" s="1" t="inlineStr">
        <is>
          <t>Cost-Benefit Analysis — Beacon Index Advantage</t>
        </is>
      </c>
    </row>
    <row r="2">
      <c r="A2" s="2" t="inlineStr">
        <is>
          <t>Lighthouse Financial Services Company</t>
        </is>
      </c>
    </row>
    <row r="4">
      <c r="A4" s="3" t="inlineStr">
        <is>
          <t>Status as at 16 October 2026</t>
        </is>
      </c>
    </row>
    <row r="6" ht="55" customHeight="1">
      <c r="A6" s="4" t="inlineStr">
        <is>
          <t>Capital Strain Schedule tab uses live formulas (Premium x Strain % = Strain). IRR Scenario Record tab carries actuarial pricing-model outputs as given inputs, documented as such — not re-derived in this workbook. See cost-benefit-analysis.html §5 for why.</t>
        </is>
      </c>
    </row>
  </sheetData>
  <mergeCells count="1">
    <mergeCell ref="A6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12" customWidth="1" min="3" max="3"/>
    <col width="16" customWidth="1" min="4" max="4"/>
  </cols>
  <sheetData>
    <row r="1">
      <c r="A1" s="5" t="inlineStr">
        <is>
          <t>Year</t>
        </is>
      </c>
      <c r="B1" s="5" t="inlineStr">
        <is>
          <t>Premium</t>
        </is>
      </c>
      <c r="C1" s="5" t="inlineStr">
        <is>
          <t>Strain %</t>
        </is>
      </c>
      <c r="D1" s="5" t="inlineStr">
        <is>
          <t>Capital Strain</t>
        </is>
      </c>
    </row>
    <row r="2">
      <c r="A2" s="6" t="inlineStr">
        <is>
          <t>Year 1 (2028)</t>
        </is>
      </c>
      <c r="B2" s="7" t="n">
        <v>185000000</v>
      </c>
      <c r="C2" s="8" t="n">
        <v>0.042</v>
      </c>
      <c r="D2" s="7">
        <f>B2*C2</f>
        <v/>
      </c>
    </row>
    <row r="3">
      <c r="A3" s="6" t="inlineStr">
        <is>
          <t>Year 2</t>
        </is>
      </c>
      <c r="B3" s="7" t="n">
        <v>310000000</v>
      </c>
      <c r="C3" s="8" t="n">
        <v>0.042</v>
      </c>
      <c r="D3" s="7">
        <f>B3*C3</f>
        <v/>
      </c>
    </row>
    <row r="4">
      <c r="A4" s="6" t="inlineStr">
        <is>
          <t>Year 3</t>
        </is>
      </c>
      <c r="B4" s="7" t="n">
        <v>420000000</v>
      </c>
      <c r="C4" s="8" t="n">
        <v>0.042</v>
      </c>
      <c r="D4" s="7">
        <f>B4*C4</f>
        <v/>
      </c>
    </row>
    <row r="5">
      <c r="A5" s="6" t="inlineStr">
        <is>
          <t>Year 4</t>
        </is>
      </c>
      <c r="B5" s="7" t="n">
        <v>480000000</v>
      </c>
      <c r="C5" s="8" t="n">
        <v>0.042</v>
      </c>
      <c r="D5" s="7">
        <f>B5*C5</f>
        <v/>
      </c>
    </row>
    <row r="6">
      <c r="A6" s="6" t="inlineStr">
        <is>
          <t>Year 5</t>
        </is>
      </c>
      <c r="B6" s="7" t="n">
        <v>480000000</v>
      </c>
      <c r="C6" s="8" t="n">
        <v>0.042</v>
      </c>
      <c r="D6" s="7">
        <f>B6*C6</f>
        <v/>
      </c>
    </row>
    <row r="7">
      <c r="A7" s="9" t="inlineStr">
        <is>
          <t>5-year total</t>
        </is>
      </c>
      <c r="B7" s="10">
        <f>SUM(B2:B6)</f>
        <v/>
      </c>
      <c r="C7" s="11" t="n">
        <v>0.042</v>
      </c>
      <c r="D7" s="10">
        <f>SUM(D2:D6)</f>
        <v/>
      </c>
    </row>
    <row r="9">
      <c r="A9" s="12" t="inlineStr">
        <is>
          <t>Check: 5-yr total strain should equal 78,750,000 (locked, Fact Pack §3)</t>
        </is>
      </c>
    </row>
    <row r="10">
      <c r="A10" s="13">
        <f>IF(D7=78750000,"OK","MISMATCH")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cols>
    <col width="34" customWidth="1" min="1" max="1"/>
    <col width="10" customWidth="1" min="2" max="2"/>
    <col width="16" customWidth="1" min="3" max="3"/>
    <col width="46" customWidth="1" min="4" max="4"/>
  </cols>
  <sheetData>
    <row r="1">
      <c r="A1" s="5" t="inlineStr">
        <is>
          <t>Scenario</t>
        </is>
      </c>
      <c r="B1" s="5" t="inlineStr">
        <is>
          <t>IRR</t>
        </is>
      </c>
      <c r="C1" s="5" t="inlineStr">
        <is>
          <t>vs Hurdle (11.0%)</t>
        </is>
      </c>
      <c r="D1" s="5" t="inlineStr">
        <is>
          <t>Note</t>
        </is>
      </c>
    </row>
    <row r="2">
      <c r="A2" s="6" t="inlineStr">
        <is>
          <t>Superseded (first Gate 1 convening)</t>
        </is>
      </c>
      <c r="B2" s="8" t="n">
        <v>0.146</v>
      </c>
      <c r="C2" s="14">
        <f>B2-0.11</f>
        <v/>
      </c>
      <c r="D2" s="6" t="inlineStr">
        <is>
          <t>Overstated capital charge; withdrawn at the recycle</t>
        </is>
      </c>
    </row>
    <row r="3">
      <c r="A3" s="6" t="inlineStr">
        <is>
          <t>Current (second convening, in force)</t>
        </is>
      </c>
      <c r="B3" s="15" t="n">
        <v>0.134</v>
      </c>
      <c r="C3" s="14">
        <f>B3-0.11</f>
        <v/>
      </c>
      <c r="D3" s="6" t="inlineStr">
        <is>
          <t>Corrected capital charge; Board-approved with conditions</t>
        </is>
      </c>
    </row>
    <row r="4">
      <c r="A4" s="6" t="inlineStr">
        <is>
          <t>Downside (volumes 30% below plan)</t>
        </is>
      </c>
      <c r="B4" s="8" t="n">
        <v>0.101</v>
      </c>
      <c r="C4" s="16">
        <f>B4-0.11</f>
        <v/>
      </c>
      <c r="D4" s="6" t="inlineStr">
        <is>
          <t>Fails the hurdle; disclosed at Gate 1, still live</t>
        </is>
      </c>
    </row>
    <row r="6">
      <c r="A6" s="12" t="inlineStr">
        <is>
          <t>IRR figures are actuarial pricing-model outputs (given inputs), not formulas in this workbook.</t>
        </is>
      </c>
    </row>
  </sheetData>
  <mergeCells count="1">
    <mergeCell ref="A6:D6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6" customWidth="1" min="3" max="3"/>
    <col width="20" customWidth="1" min="4" max="4"/>
  </cols>
  <sheetData>
    <row r="1">
      <c r="A1" s="5" t="inlineStr">
        <is>
          <t>Period</t>
        </is>
      </c>
      <c r="B1" s="5" t="inlineStr">
        <is>
          <t>Base case</t>
        </is>
      </c>
      <c r="C1" s="5" t="inlineStr">
        <is>
          <t>Cumulative</t>
        </is>
      </c>
      <c r="D1" s="5" t="inlineStr">
        <is>
          <t>Downside (-30% vol)</t>
        </is>
      </c>
    </row>
    <row r="2">
      <c r="A2" s="6" t="inlineStr">
        <is>
          <t>Build (pre-launch)</t>
        </is>
      </c>
      <c r="B2" s="7" t="n">
        <v>-27904000</v>
      </c>
      <c r="C2" s="7">
        <f>B2</f>
        <v/>
      </c>
      <c r="D2" s="7" t="n">
        <v>-27904000</v>
      </c>
    </row>
    <row r="3">
      <c r="A3" s="6" t="inlineStr">
        <is>
          <t>Year 1</t>
        </is>
      </c>
      <c r="B3" s="7" t="n">
        <v>-7569403</v>
      </c>
      <c r="C3" s="7">
        <f>C2+B3</f>
        <v/>
      </c>
      <c r="D3" s="7" t="n">
        <v>-5669765</v>
      </c>
    </row>
    <row r="4">
      <c r="A4" s="6" t="inlineStr">
        <is>
          <t>Year 2</t>
        </is>
      </c>
      <c r="B4" s="7" t="n">
        <v>-9763534</v>
      </c>
      <c r="C4" s="7">
        <f>C3+B4</f>
        <v/>
      </c>
      <c r="D4" s="7" t="n">
        <v>-7205656</v>
      </c>
    </row>
    <row r="5">
      <c r="A5" s="6" t="inlineStr">
        <is>
          <t>Year 3</t>
        </is>
      </c>
      <c r="B5" s="7" t="n">
        <v>-9988218</v>
      </c>
      <c r="C5" s="7">
        <f>C4+B5</f>
        <v/>
      </c>
      <c r="D5" s="7" t="n">
        <v>-7362935</v>
      </c>
    </row>
    <row r="6">
      <c r="A6" s="6" t="inlineStr">
        <is>
          <t>Year 4</t>
        </is>
      </c>
      <c r="B6" s="7" t="n">
        <v>-7480021</v>
      </c>
      <c r="C6" s="7">
        <f>C5+B6</f>
        <v/>
      </c>
      <c r="D6" s="7" t="n">
        <v>-5607197</v>
      </c>
    </row>
    <row r="7">
      <c r="A7" s="6" t="inlineStr">
        <is>
          <t>Year 5</t>
        </is>
      </c>
      <c r="B7" s="7" t="n">
        <v>-2027653</v>
      </c>
      <c r="C7" s="7">
        <f>C6+B7</f>
        <v/>
      </c>
      <c r="D7" s="7" t="n">
        <v>-1790540</v>
      </c>
    </row>
    <row r="8">
      <c r="A8" s="6" t="inlineStr">
        <is>
          <t>Year 6</t>
        </is>
      </c>
      <c r="B8" s="7" t="n">
        <v>19476493</v>
      </c>
      <c r="C8" s="7">
        <f>C7+B8</f>
        <v/>
      </c>
      <c r="D8" s="7" t="n">
        <v>13262362</v>
      </c>
    </row>
    <row r="9">
      <c r="A9" s="6" t="inlineStr">
        <is>
          <t>Year 7</t>
        </is>
      </c>
      <c r="B9" s="7" t="n">
        <v>19535980</v>
      </c>
      <c r="C9" s="7">
        <f>C8+B9</f>
        <v/>
      </c>
      <c r="D9" s="7" t="n">
        <v>13304003</v>
      </c>
    </row>
    <row r="10">
      <c r="A10" s="6" t="inlineStr">
        <is>
          <t>Year 8</t>
        </is>
      </c>
      <c r="B10" s="7" t="n">
        <v>25331404</v>
      </c>
      <c r="C10" s="7">
        <f>C9+B10</f>
        <v/>
      </c>
      <c r="D10" s="7" t="n">
        <v>17360800</v>
      </c>
    </row>
    <row r="11">
      <c r="A11" s="6" t="inlineStr">
        <is>
          <t>Year 9</t>
        </is>
      </c>
      <c r="B11" s="7" t="n">
        <v>18268565</v>
      </c>
      <c r="C11" s="7">
        <f>C10+B11</f>
        <v/>
      </c>
      <c r="D11" s="7" t="n">
        <v>12416813</v>
      </c>
    </row>
    <row r="12">
      <c r="A12" s="6" t="inlineStr">
        <is>
          <t>Year 10</t>
        </is>
      </c>
      <c r="B12" s="7" t="n">
        <v>15604790</v>
      </c>
      <c r="C12" s="7">
        <f>C11+B12</f>
        <v/>
      </c>
      <c r="D12" s="7" t="n">
        <v>10552170</v>
      </c>
    </row>
    <row r="13">
      <c r="A13" s="6" t="inlineStr">
        <is>
          <t>Year 11</t>
        </is>
      </c>
      <c r="B13" s="7" t="n">
        <v>14451108</v>
      </c>
      <c r="C13" s="7">
        <f>C12+B13</f>
        <v/>
      </c>
      <c r="D13" s="7" t="n">
        <v>9744593</v>
      </c>
    </row>
    <row r="14">
      <c r="A14" s="6" t="inlineStr">
        <is>
          <t>Year 12</t>
        </is>
      </c>
      <c r="B14" s="7" t="n">
        <v>13376454</v>
      </c>
      <c r="C14" s="7">
        <f>C13+B14</f>
        <v/>
      </c>
      <c r="D14" s="7" t="n">
        <v>8992335</v>
      </c>
    </row>
    <row r="15">
      <c r="A15" s="6" t="inlineStr">
        <is>
          <t>Year 13</t>
        </is>
      </c>
      <c r="B15" s="7" t="n">
        <v>12375413</v>
      </c>
      <c r="C15" s="7">
        <f>C14+B15</f>
        <v/>
      </c>
      <c r="D15" s="7" t="n">
        <v>8291607</v>
      </c>
    </row>
    <row r="16">
      <c r="A16" s="6" t="inlineStr">
        <is>
          <t>Year 14</t>
        </is>
      </c>
      <c r="B16" s="7" t="n">
        <v>11442944</v>
      </c>
      <c r="C16" s="7">
        <f>C15+B16</f>
        <v/>
      </c>
      <c r="D16" s="7" t="n">
        <v>7638878</v>
      </c>
    </row>
    <row r="17">
      <c r="A17" s="6" t="inlineStr">
        <is>
          <t>Year 15</t>
        </is>
      </c>
      <c r="B17" s="7" t="n">
        <v>44920083</v>
      </c>
      <c r="C17" s="7">
        <f>C16+B17</f>
        <v/>
      </c>
      <c r="D17" s="7" t="n">
        <v>31072875</v>
      </c>
    </row>
    <row r="18">
      <c r="A18" s="13" t="inlineStr">
        <is>
          <t>NPV @ 11.0% hurdle</t>
        </is>
      </c>
      <c r="B18" s="17">
        <f>NPV(0.11,B3:B17)+B2</f>
        <v/>
      </c>
      <c r="D18" s="17">
        <f>NPV(0.11,D3:D17)+D2</f>
        <v/>
      </c>
    </row>
    <row r="19">
      <c r="A19" s="13" t="inlineStr">
        <is>
          <t>IRR</t>
        </is>
      </c>
      <c r="B19" s="18">
        <f>IRR(B2:B17)</f>
        <v/>
      </c>
      <c r="D19" s="18">
        <f>IRR(D2:D17)</f>
        <v/>
      </c>
    </row>
    <row r="21">
      <c r="A21" s="12" t="inlineStr">
        <is>
          <t>Check: IRR must equal the locked 13.4% / 10.1%</t>
        </is>
      </c>
    </row>
    <row r="22">
      <c r="A22" s="13">
        <f>IF(AND(ROUND(B19,3)=0.134,ROUND(D19,3)=0.101),"OK","MISMATCH")</f>
        <v/>
      </c>
    </row>
    <row r="24" ht="42" customHeight="1">
      <c r="A24" s="4" t="inlineStr">
        <is>
          <t>Model: required capital = 4.2% x account value. Two calibrated parameters (net margin, fixed run cost) reproduce all three locked IRRs; lighthouse_model.py refuses to load otherwise.</t>
        </is>
      </c>
    </row>
  </sheetData>
  <mergeCells count="1">
    <mergeCell ref="A24:D2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2026-07-25T23:30:55Z</dcterms:created>
  <dcterms:modified xmlns:dcterms="http://purl.org/dc/terms/" xmlns:xsi="http://www.w3.org/2001/XMLSchema-instance" xsi:type="dcterms:W3CDTF">2026-07-25T23:30:55Z</dcterms:modified>
</cp:coreProperties>
</file>