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BS" sheetId="1" state="visible" r:id="rId1"/>
    <sheet xmlns:r="http://schemas.openxmlformats.org/officeDocument/2006/relationships" name="Stage 1 assignments" sheetId="2" state="visible" r:id="rId2"/>
    <sheet xmlns:r="http://schemas.openxmlformats.org/officeDocument/2006/relationships" name="Stage 2 assignment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i val="1"/>
      <color rgb="005B6472"/>
      <sz val="9"/>
    </font>
  </fonts>
  <fills count="4">
    <fill>
      <patternFill/>
    </fill>
    <fill>
      <patternFill patternType="gray125"/>
    </fill>
    <fill>
      <patternFill patternType="solid">
        <fgColor rgb="0014352A"/>
      </patternFill>
    </fill>
    <fill>
      <patternFill patternType="solid">
        <fgColor rgb="00E8F1ED"/>
      </patternFill>
    </fill>
  </fills>
  <borders count="2">
    <border>
      <left/>
      <right/>
      <top/>
      <bottom/>
      <diagonal/>
    </border>
    <border>
      <bottom style="thin">
        <color rgb="00D9DCE1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3" fontId="2" fillId="3" borderId="0" pivotButton="0" quotePrefix="0" xfId="0"/>
    <xf numFmtId="0" fontId="0" fillId="0" borderId="1" pivotButton="0" quotePrefix="0" xfId="0"/>
    <xf numFmtId="0" fontId="3" fillId="0" borderId="1" pivotButton="0" quotePrefix="0" xfId="0"/>
    <xf numFmtId="3" fontId="3" fillId="0" borderId="1" pivotButton="0" quotePrefix="0" xfId="0"/>
    <xf numFmtId="0" fontId="2" fillId="0" borderId="0" pivotButton="0" quotePrefix="0" xfId="0"/>
    <xf numFmtId="3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  <xf numFmtId="3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8" customWidth="1" min="2" max="2"/>
    <col width="46" customWidth="1" min="3" max="3"/>
    <col width="12" customWidth="1" min="4" max="4"/>
    <col width="14" customWidth="1" min="5" max="5"/>
    <col width="32" customWidth="1" min="6" max="6"/>
  </cols>
  <sheetData>
    <row r="1">
      <c r="A1" s="1" t="inlineStr">
        <is>
          <t>Stage</t>
        </is>
      </c>
      <c r="B1" s="1" t="inlineStr">
        <is>
          <t>WBS</t>
        </is>
      </c>
      <c r="C1" s="1" t="inlineStr">
        <is>
          <t>Work package</t>
        </is>
      </c>
      <c r="D1" s="1" t="inlineStr">
        <is>
          <t>Hours</t>
        </is>
      </c>
      <c r="E1" s="1" t="inlineStr">
        <is>
          <t>Cost</t>
        </is>
      </c>
      <c r="F1" s="1" t="inlineStr">
        <is>
          <t>State</t>
        </is>
      </c>
    </row>
    <row r="2">
      <c r="A2" s="2" t="n">
        <v>1</v>
      </c>
      <c r="B2" s="3" t="n"/>
      <c r="C2" s="2" t="inlineStr">
        <is>
          <t>Stage 1 - Business Case - Feasibility</t>
        </is>
      </c>
      <c r="D2" s="4" t="n">
        <v>15701</v>
      </c>
      <c r="E2" s="4" t="n">
        <v>2215829</v>
      </c>
      <c r="F2" s="2" t="inlineStr">
        <is>
          <t>BASELINED</t>
        </is>
      </c>
    </row>
    <row r="3">
      <c r="A3" s="5" t="n"/>
      <c r="B3" s="6" t="inlineStr">
        <is>
          <t>1.1</t>
        </is>
      </c>
      <c r="C3" s="6" t="inlineStr">
        <is>
          <t>Concept definition - product structure</t>
        </is>
      </c>
      <c r="D3" s="7" t="n">
        <v>2198</v>
      </c>
      <c r="E3" s="7" t="n">
        <v>310196</v>
      </c>
      <c r="F3" s="6" t="inlineStr">
        <is>
          <t>Baselined</t>
        </is>
      </c>
    </row>
    <row r="4">
      <c r="A4" s="5" t="n"/>
      <c r="B4" s="6" t="inlineStr">
        <is>
          <t>1.2</t>
        </is>
      </c>
      <c r="C4" s="6" t="inlineStr">
        <is>
          <t>Preliminary pricing - capital assessment</t>
        </is>
      </c>
      <c r="D4" s="7" t="n">
        <v>4082</v>
      </c>
      <c r="E4" s="7" t="n">
        <v>576079</v>
      </c>
      <c r="F4" s="6" t="inlineStr">
        <is>
          <t>Baselined</t>
        </is>
      </c>
    </row>
    <row r="5">
      <c r="A5" s="5" t="n"/>
      <c r="B5" s="6" t="inlineStr">
        <is>
          <t>1.3</t>
        </is>
      </c>
      <c r="C5" s="6" t="inlineStr">
        <is>
          <t>Regulatory route assessment</t>
        </is>
      </c>
      <c r="D5" s="7" t="n">
        <v>2041</v>
      </c>
      <c r="E5" s="7" t="n">
        <v>288039</v>
      </c>
      <c r="F5" s="6" t="inlineStr">
        <is>
          <t>Baselined</t>
        </is>
      </c>
    </row>
    <row r="6">
      <c r="A6" s="5" t="n"/>
      <c r="B6" s="6" t="inlineStr">
        <is>
          <t>1.4</t>
        </is>
      </c>
      <c r="C6" s="6" t="inlineStr">
        <is>
          <t>Platform - illustration feasibility</t>
        </is>
      </c>
      <c r="D6" s="7" t="n">
        <v>2669</v>
      </c>
      <c r="E6" s="7" t="n">
        <v>376667</v>
      </c>
      <c r="F6" s="6" t="inlineStr">
        <is>
          <t>Baselined</t>
        </is>
      </c>
    </row>
    <row r="7">
      <c r="A7" s="5" t="n"/>
      <c r="B7" s="6" t="inlineStr">
        <is>
          <t>1.5</t>
        </is>
      </c>
      <c r="C7" s="6" t="inlineStr">
        <is>
          <t>Distribution appetite assessment</t>
        </is>
      </c>
      <c r="D7" s="7" t="n">
        <v>1570</v>
      </c>
      <c r="E7" s="7" t="n">
        <v>221569</v>
      </c>
      <c r="F7" s="6" t="inlineStr">
        <is>
          <t>Baselined</t>
        </is>
      </c>
    </row>
    <row r="8">
      <c r="A8" s="5" t="n"/>
      <c r="B8" s="6" t="inlineStr">
        <is>
          <t>1.6</t>
        </is>
      </c>
      <c r="C8" s="6" t="inlineStr">
        <is>
          <t>Gate 1 package preparation</t>
        </is>
      </c>
      <c r="D8" s="7" t="n">
        <v>1884</v>
      </c>
      <c r="E8" s="7" t="n">
        <v>265883</v>
      </c>
      <c r="F8" s="6" t="inlineStr">
        <is>
          <t>Baselined</t>
        </is>
      </c>
    </row>
    <row r="9">
      <c r="A9" s="5" t="n"/>
      <c r="B9" s="6" t="inlineStr">
        <is>
          <t>1.7</t>
        </is>
      </c>
      <c r="C9" s="6" t="inlineStr">
        <is>
          <t>Gate 1 recycle remediation</t>
        </is>
      </c>
      <c r="D9" s="7" t="n">
        <v>1257</v>
      </c>
      <c r="E9" s="7" t="n">
        <v>177396</v>
      </c>
      <c r="F9" s="6" t="inlineStr">
        <is>
          <t>Baselined</t>
        </is>
      </c>
    </row>
    <row r="10">
      <c r="A10" s="2" t="n">
        <v>2</v>
      </c>
      <c r="B10" s="3" t="n"/>
      <c r="C10" s="2" t="inlineStr">
        <is>
          <t>Stage 2 - Development</t>
        </is>
      </c>
      <c r="D10" s="4" t="n">
        <v>37483</v>
      </c>
      <c r="E10" s="4" t="n">
        <v>4691986</v>
      </c>
      <c r="F10" s="2" t="inlineStr">
        <is>
          <t>BASELINED</t>
        </is>
      </c>
    </row>
    <row r="11">
      <c r="A11" s="5" t="n"/>
      <c r="B11" s="6" t="inlineStr">
        <is>
          <t>2.1</t>
        </is>
      </c>
      <c r="C11" s="6" t="inlineStr">
        <is>
          <t>Product specification - contract forms</t>
        </is>
      </c>
      <c r="D11" s="7" t="n">
        <v>5997</v>
      </c>
      <c r="E11" s="7" t="n">
        <v>750683</v>
      </c>
      <c r="F11" s="6" t="inlineStr">
        <is>
          <t>Baselined</t>
        </is>
      </c>
    </row>
    <row r="12">
      <c r="A12" s="5" t="n"/>
      <c r="B12" s="6" t="inlineStr">
        <is>
          <t>2.2</t>
        </is>
      </c>
      <c r="C12" s="6" t="inlineStr">
        <is>
          <t>Pricing basis - external peer review</t>
        </is>
      </c>
      <c r="D12" s="7" t="n">
        <v>5248</v>
      </c>
      <c r="E12" s="7" t="n">
        <v>656926</v>
      </c>
      <c r="F12" s="6" t="inlineStr">
        <is>
          <t>Baselined</t>
        </is>
      </c>
    </row>
    <row r="13">
      <c r="A13" s="5" t="n"/>
      <c r="B13" s="6" t="inlineStr">
        <is>
          <t>2.3</t>
        </is>
      </c>
      <c r="C13" s="6" t="inlineStr">
        <is>
          <t>Platform configuration - Cordelane WP-1</t>
        </is>
      </c>
      <c r="D13" s="7" t="n">
        <v>8996</v>
      </c>
      <c r="E13" s="7" t="n">
        <v>1126087</v>
      </c>
      <c r="F13" s="6" t="inlineStr">
        <is>
          <t>Baselined</t>
        </is>
      </c>
    </row>
    <row r="14">
      <c r="A14" s="5" t="n"/>
      <c r="B14" s="6" t="inlineStr">
        <is>
          <t>2.4</t>
        </is>
      </c>
      <c r="C14" s="6" t="inlineStr">
        <is>
          <t>Illustration engine build - Brightpath</t>
        </is>
      </c>
      <c r="D14" s="7" t="n">
        <v>5622</v>
      </c>
      <c r="E14" s="7" t="n">
        <v>703742</v>
      </c>
      <c r="F14" s="6" t="inlineStr">
        <is>
          <t>Baselined</t>
        </is>
      </c>
    </row>
    <row r="15">
      <c r="A15" s="5" t="n"/>
      <c r="B15" s="6" t="inlineStr">
        <is>
          <t>2.5</t>
        </is>
      </c>
      <c r="C15" s="6" t="inlineStr">
        <is>
          <t>Hedging design - ISDA onboarding</t>
        </is>
      </c>
      <c r="D15" s="7" t="n">
        <v>4123</v>
      </c>
      <c r="E15" s="7" t="n">
        <v>516102</v>
      </c>
      <c r="F15" s="6" t="inlineStr">
        <is>
          <t>Baselined</t>
        </is>
      </c>
    </row>
    <row r="16">
      <c r="A16" s="5" t="n"/>
      <c r="B16" s="6" t="inlineStr">
        <is>
          <t>2.6</t>
        </is>
      </c>
      <c r="C16" s="6" t="inlineStr">
        <is>
          <t>Reinsurance structuring - Halverson Re</t>
        </is>
      </c>
      <c r="D16" s="7" t="n">
        <v>2249</v>
      </c>
      <c r="E16" s="7" t="n">
        <v>281522</v>
      </c>
      <c r="F16" s="6" t="inlineStr">
        <is>
          <t>Baselined</t>
        </is>
      </c>
    </row>
    <row r="17">
      <c r="A17" s="5" t="n"/>
      <c r="B17" s="6" t="inlineStr">
        <is>
          <t>2.7</t>
        </is>
      </c>
      <c r="C17" s="6" t="inlineStr">
        <is>
          <t>Filing preparation</t>
        </is>
      </c>
      <c r="D17" s="7" t="n">
        <v>3373</v>
      </c>
      <c r="E17" s="7" t="n">
        <v>422220</v>
      </c>
      <c r="F17" s="6" t="inlineStr">
        <is>
          <t>Baselined</t>
        </is>
      </c>
    </row>
    <row r="18">
      <c r="A18" s="5" t="n"/>
      <c r="B18" s="6" t="inlineStr">
        <is>
          <t>2.8</t>
        </is>
      </c>
      <c r="C18" s="6" t="inlineStr">
        <is>
          <t>Gate 2 package preparation</t>
        </is>
      </c>
      <c r="D18" s="7" t="n">
        <v>1875</v>
      </c>
      <c r="E18" s="7" t="n">
        <v>234706</v>
      </c>
      <c r="F18" s="6" t="inlineStr">
        <is>
          <t>Baselined</t>
        </is>
      </c>
    </row>
    <row r="19">
      <c r="A19" s="2" t="n">
        <v>3</v>
      </c>
      <c r="B19" s="3" t="n"/>
      <c r="C19" s="2" t="inlineStr">
        <is>
          <t>Stage 3 - Testing - Validation</t>
        </is>
      </c>
      <c r="D19" s="4" t="n">
        <v>46810</v>
      </c>
      <c r="E19" s="4" t="n">
        <v>5644649</v>
      </c>
      <c r="F19" s="2" t="inlineStr">
        <is>
          <t>PLANNING ENVELOPE - not baselined</t>
        </is>
      </c>
    </row>
    <row r="20">
      <c r="A20" s="5" t="n"/>
      <c r="B20" s="6" t="inlineStr">
        <is>
          <t>3.1</t>
        </is>
      </c>
      <c r="C20" s="6" t="inlineStr">
        <is>
          <t>Master test execution</t>
        </is>
      </c>
      <c r="D20" s="6" t="inlineStr">
        <is>
          <t>-</t>
        </is>
      </c>
      <c r="E20" s="6" t="inlineStr">
        <is>
          <t>-</t>
        </is>
      </c>
      <c r="F20" s="6" t="inlineStr">
        <is>
          <t>Not loaded - stage unfunded</t>
        </is>
      </c>
    </row>
    <row r="21">
      <c r="A21" s="5" t="n"/>
      <c r="B21" s="6" t="inlineStr">
        <is>
          <t>3.2</t>
        </is>
      </c>
      <c r="C21" s="6" t="inlineStr">
        <is>
          <t>Regulatory filing - response management</t>
        </is>
      </c>
      <c r="D21" s="6" t="inlineStr">
        <is>
          <t>-</t>
        </is>
      </c>
      <c r="E21" s="6" t="inlineStr">
        <is>
          <t>-</t>
        </is>
      </c>
      <c r="F21" s="6" t="inlineStr">
        <is>
          <t>Not loaded - stage unfunded</t>
        </is>
      </c>
    </row>
    <row r="22">
      <c r="A22" s="5" t="n"/>
      <c r="B22" s="6" t="inlineStr">
        <is>
          <t>3.3</t>
        </is>
      </c>
      <c r="C22" s="6" t="inlineStr">
        <is>
          <t>Illustration validation</t>
        </is>
      </c>
      <c r="D22" s="6" t="inlineStr">
        <is>
          <t>-</t>
        </is>
      </c>
      <c r="E22" s="6" t="inlineStr">
        <is>
          <t>-</t>
        </is>
      </c>
      <c r="F22" s="6" t="inlineStr">
        <is>
          <t>Not loaded - stage unfunded</t>
        </is>
      </c>
    </row>
    <row r="23">
      <c r="A23" s="5" t="n"/>
      <c r="B23" s="6" t="inlineStr">
        <is>
          <t>3.4</t>
        </is>
      </c>
      <c r="C23" s="6" t="inlineStr">
        <is>
          <t>Operations process build</t>
        </is>
      </c>
      <c r="D23" s="6" t="inlineStr">
        <is>
          <t>-</t>
        </is>
      </c>
      <c r="E23" s="6" t="inlineStr">
        <is>
          <t>-</t>
        </is>
      </c>
      <c r="F23" s="6" t="inlineStr">
        <is>
          <t>Not loaded - stage unfunded</t>
        </is>
      </c>
    </row>
    <row r="24">
      <c r="A24" s="5" t="n"/>
      <c r="B24" s="6" t="inlineStr">
        <is>
          <t>3.5</t>
        </is>
      </c>
      <c r="C24" s="6" t="inlineStr">
        <is>
          <t>Gate 3 package preparation</t>
        </is>
      </c>
      <c r="D24" s="6" t="inlineStr">
        <is>
          <t>-</t>
        </is>
      </c>
      <c r="E24" s="6" t="inlineStr">
        <is>
          <t>-</t>
        </is>
      </c>
      <c r="F24" s="6" t="inlineStr">
        <is>
          <t>Not loaded - stage unfunded</t>
        </is>
      </c>
    </row>
    <row r="25">
      <c r="A25" s="2" t="n">
        <v>4</v>
      </c>
      <c r="B25" s="3" t="n"/>
      <c r="C25" s="2" t="inlineStr">
        <is>
          <t>Stage 4 - Launch Readiness</t>
        </is>
      </c>
      <c r="D25" s="4" t="n">
        <v>46446</v>
      </c>
      <c r="E25" s="4" t="n">
        <v>5427536</v>
      </c>
      <c r="F25" s="2" t="inlineStr">
        <is>
          <t>PLANNING ENVELOPE - not baselined</t>
        </is>
      </c>
    </row>
    <row r="26">
      <c r="A26" s="5" t="n"/>
      <c r="B26" s="6" t="inlineStr">
        <is>
          <t>4.1</t>
        </is>
      </c>
      <c r="C26" s="6" t="inlineStr">
        <is>
          <t>Distribution enablement - advisor training</t>
        </is>
      </c>
      <c r="D26" s="6" t="inlineStr">
        <is>
          <t>-</t>
        </is>
      </c>
      <c r="E26" s="6" t="inlineStr">
        <is>
          <t>-</t>
        </is>
      </c>
      <c r="F26" s="6" t="inlineStr">
        <is>
          <t>Not loaded - stage unfunded</t>
        </is>
      </c>
    </row>
    <row r="27">
      <c r="A27" s="5" t="n"/>
      <c r="B27" s="6" t="inlineStr">
        <is>
          <t>4.2</t>
        </is>
      </c>
      <c r="C27" s="6" t="inlineStr">
        <is>
          <t>Operations readiness - cutover</t>
        </is>
      </c>
      <c r="D27" s="6" t="inlineStr">
        <is>
          <t>-</t>
        </is>
      </c>
      <c r="E27" s="6" t="inlineStr">
        <is>
          <t>-</t>
        </is>
      </c>
      <c r="F27" s="6" t="inlineStr">
        <is>
          <t>Not loaded - stage unfunded</t>
        </is>
      </c>
    </row>
    <row r="28">
      <c r="A28" s="5" t="n"/>
      <c r="B28" s="6" t="inlineStr">
        <is>
          <t>4.3</t>
        </is>
      </c>
      <c r="C28" s="6" t="inlineStr">
        <is>
          <t>Hedging go-live - shadow book</t>
        </is>
      </c>
      <c r="D28" s="6" t="inlineStr">
        <is>
          <t>-</t>
        </is>
      </c>
      <c r="E28" s="6" t="inlineStr">
        <is>
          <t>-</t>
        </is>
      </c>
      <c r="F28" s="6" t="inlineStr">
        <is>
          <t>Not loaded - stage unfunded</t>
        </is>
      </c>
    </row>
    <row r="29">
      <c r="A29" s="5" t="n"/>
      <c r="B29" s="6" t="inlineStr">
        <is>
          <t>4.4</t>
        </is>
      </c>
      <c r="C29" s="6" t="inlineStr">
        <is>
          <t>Launch readiness verification</t>
        </is>
      </c>
      <c r="D29" s="6" t="inlineStr">
        <is>
          <t>-</t>
        </is>
      </c>
      <c r="E29" s="6" t="inlineStr">
        <is>
          <t>-</t>
        </is>
      </c>
      <c r="F29" s="6" t="inlineStr">
        <is>
          <t>Not loaded - stage unfunded</t>
        </is>
      </c>
    </row>
    <row r="30">
      <c r="A30" s="5" t="n"/>
      <c r="B30" s="6" t="inlineStr">
        <is>
          <t>4.5</t>
        </is>
      </c>
      <c r="C30" s="6" t="inlineStr">
        <is>
          <t>Gate 4 package preparation</t>
        </is>
      </c>
      <c r="D30" s="6" t="inlineStr">
        <is>
          <t>-</t>
        </is>
      </c>
      <c r="E30" s="6" t="inlineStr">
        <is>
          <t>-</t>
        </is>
      </c>
      <c r="F30" s="6" t="inlineStr">
        <is>
          <t>Not loaded - stage unfunded</t>
        </is>
      </c>
    </row>
    <row r="32">
      <c r="C32" s="8" t="inlineStr">
        <is>
          <t>TOTAL</t>
        </is>
      </c>
      <c r="D32" s="9">
        <f>SUMIF(F2:F30,"BASELINED",D2:D30)+SUMIF(F2:F30,"PLANNING ENVELOPE*",D2:D30)</f>
        <v/>
      </c>
    </row>
    <row r="34">
      <c r="C34" s="10" t="inlineStr">
        <is>
          <t>Check: total hours must equal the roster's 146,440</t>
        </is>
      </c>
    </row>
    <row r="35">
      <c r="C35" s="8">
        <f>IF(D32=146440,"OK","MISMATCH")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2" customWidth="1" min="1" max="1"/>
    <col width="9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</cols>
  <sheetData>
    <row r="1">
      <c r="A1" s="1" t="inlineStr">
        <is>
          <t>Team</t>
        </is>
      </c>
      <c r="B1" s="1" t="inlineStr">
        <is>
          <t>Code</t>
        </is>
      </c>
      <c r="C1" s="1" t="inlineStr">
        <is>
          <t>1.1</t>
        </is>
      </c>
      <c r="D1" s="1" t="inlineStr">
        <is>
          <t>1.2</t>
        </is>
      </c>
      <c r="E1" s="1" t="inlineStr">
        <is>
          <t>1.3</t>
        </is>
      </c>
      <c r="F1" s="1" t="inlineStr">
        <is>
          <t>1.4</t>
        </is>
      </c>
      <c r="G1" s="1" t="inlineStr">
        <is>
          <t>1.5</t>
        </is>
      </c>
      <c r="H1" s="1" t="inlineStr">
        <is>
          <t>1.6</t>
        </is>
      </c>
      <c r="I1" s="1" t="inlineStr">
        <is>
          <t>1.7</t>
        </is>
      </c>
      <c r="J1" s="1" t="inlineStr">
        <is>
          <t>Total</t>
        </is>
      </c>
      <c r="K1" s="1" t="inlineStr">
        <is>
          <t>Check</t>
        </is>
      </c>
    </row>
    <row r="2">
      <c r="A2" s="11" t="inlineStr">
        <is>
          <t>Product Development PMO</t>
        </is>
      </c>
      <c r="B2" s="11" t="inlineStr">
        <is>
          <t>PMO</t>
        </is>
      </c>
      <c r="C2" s="12" t="n">
        <v>503</v>
      </c>
      <c r="D2" s="12" t="n">
        <v>1246</v>
      </c>
      <c r="E2" s="12" t="n">
        <v>380</v>
      </c>
      <c r="F2" s="12" t="n">
        <v>83</v>
      </c>
      <c r="G2" s="12" t="n">
        <v>436</v>
      </c>
      <c r="H2" s="12" t="n">
        <v>1192</v>
      </c>
      <c r="I2" s="12" t="n">
        <v>757</v>
      </c>
      <c r="J2" s="9">
        <f>SUM(C2:I2)</f>
        <v/>
      </c>
      <c r="K2" s="11">
        <f>IF(J2=4597,"OK","MISMATCH")</f>
        <v/>
      </c>
    </row>
    <row r="3">
      <c r="A3" s="11" t="inlineStr">
        <is>
          <t>Product Management and Design</t>
        </is>
      </c>
      <c r="B3" s="11" t="inlineStr">
        <is>
          <t>PROD</t>
        </is>
      </c>
      <c r="C3" s="12" t="n">
        <v>1493</v>
      </c>
      <c r="D3" s="12" t="n">
        <v>0</v>
      </c>
      <c r="E3" s="12" t="n">
        <v>451</v>
      </c>
      <c r="F3" s="12" t="n">
        <v>0</v>
      </c>
      <c r="G3" s="12" t="n">
        <v>518</v>
      </c>
      <c r="H3" s="12" t="n">
        <v>237</v>
      </c>
      <c r="I3" s="12" t="n">
        <v>0</v>
      </c>
      <c r="J3" s="9">
        <f>SUM(C3:I3)</f>
        <v/>
      </c>
      <c r="K3" s="11">
        <f>IF(J3=2699,"OK","MISMATCH")</f>
        <v/>
      </c>
    </row>
    <row r="4">
      <c r="A4" s="11" t="inlineStr">
        <is>
          <t>Actuarial - Pricing and Product Development</t>
        </is>
      </c>
      <c r="B4" s="11" t="inlineStr">
        <is>
          <t>ACT-P</t>
        </is>
      </c>
      <c r="C4" s="12" t="n">
        <v>115</v>
      </c>
      <c r="D4" s="12" t="n">
        <v>1693</v>
      </c>
      <c r="E4" s="12" t="n">
        <v>0</v>
      </c>
      <c r="F4" s="12" t="n">
        <v>0</v>
      </c>
      <c r="G4" s="12" t="n">
        <v>0</v>
      </c>
      <c r="H4" s="12" t="n">
        <v>45</v>
      </c>
      <c r="I4" s="12" t="n">
        <v>228</v>
      </c>
      <c r="J4" s="9">
        <f>SUM(C4:I4)</f>
        <v/>
      </c>
      <c r="K4" s="11">
        <f>IF(J4=2081,"OK","MISMATCH")</f>
        <v/>
      </c>
    </row>
    <row r="5">
      <c r="A5" s="11" t="inlineStr">
        <is>
          <t>IT - Annuity Administration Platform</t>
        </is>
      </c>
      <c r="B5" s="11" t="inlineStr">
        <is>
          <t>IT-PLT</t>
        </is>
      </c>
      <c r="C5" s="12" t="n">
        <v>0</v>
      </c>
      <c r="D5" s="12" t="n">
        <v>0</v>
      </c>
      <c r="E5" s="12" t="n">
        <v>0</v>
      </c>
      <c r="F5" s="12" t="n">
        <v>1634</v>
      </c>
      <c r="G5" s="12" t="n">
        <v>0</v>
      </c>
      <c r="H5" s="12" t="n">
        <v>0</v>
      </c>
      <c r="I5" s="12" t="n">
        <v>0</v>
      </c>
      <c r="J5" s="9">
        <f>SUM(C5:I5)</f>
        <v/>
      </c>
      <c r="K5" s="11">
        <f>IF(J5=1634,"OK","MISMATCH")</f>
        <v/>
      </c>
    </row>
    <row r="6">
      <c r="A6" s="11" t="inlineStr">
        <is>
          <t>Legal and Compliance</t>
        </is>
      </c>
      <c r="B6" s="11" t="inlineStr">
        <is>
          <t>LEGAL</t>
        </is>
      </c>
      <c r="C6" s="12" t="n">
        <v>0</v>
      </c>
      <c r="D6" s="12" t="n">
        <v>0</v>
      </c>
      <c r="E6" s="12" t="n">
        <v>846</v>
      </c>
      <c r="F6" s="12" t="n">
        <v>0</v>
      </c>
      <c r="G6" s="12" t="n">
        <v>0</v>
      </c>
      <c r="H6" s="12" t="n">
        <v>147</v>
      </c>
      <c r="I6" s="12" t="n">
        <v>0</v>
      </c>
      <c r="J6" s="9">
        <f>SUM(C6:I6)</f>
        <v/>
      </c>
      <c r="K6" s="11">
        <f>IF(J6=993,"OK","MISMATCH")</f>
        <v/>
      </c>
    </row>
    <row r="7">
      <c r="A7" s="11" t="inlineStr">
        <is>
          <t>Finance and Treasury</t>
        </is>
      </c>
      <c r="B7" s="11" t="inlineStr">
        <is>
          <t>FIN</t>
        </is>
      </c>
      <c r="C7" s="12" t="n">
        <v>0</v>
      </c>
      <c r="D7" s="12" t="n">
        <v>595</v>
      </c>
      <c r="E7" s="12" t="n">
        <v>0</v>
      </c>
      <c r="F7" s="12" t="n">
        <v>0</v>
      </c>
      <c r="G7" s="12" t="n">
        <v>0</v>
      </c>
      <c r="H7" s="12" t="n">
        <v>0</v>
      </c>
      <c r="I7" s="12" t="n">
        <v>60</v>
      </c>
      <c r="J7" s="9">
        <f>SUM(C7:I7)</f>
        <v/>
      </c>
      <c r="K7" s="11">
        <f>IF(J7=655,"OK","MISMATCH")</f>
        <v/>
      </c>
    </row>
    <row r="8">
      <c r="A8" s="11" t="inlineStr">
        <is>
          <t>Distribution and Wholesaling</t>
        </is>
      </c>
      <c r="B8" s="11" t="inlineStr">
        <is>
          <t>DIST</t>
        </is>
      </c>
      <c r="C8" s="12" t="n">
        <v>45</v>
      </c>
      <c r="D8" s="12" t="n">
        <v>0</v>
      </c>
      <c r="E8" s="12" t="n">
        <v>0</v>
      </c>
      <c r="F8" s="12" t="n">
        <v>0</v>
      </c>
      <c r="G8" s="12" t="n">
        <v>394</v>
      </c>
      <c r="H8" s="12" t="n">
        <v>36</v>
      </c>
      <c r="I8" s="12" t="n">
        <v>91</v>
      </c>
      <c r="J8" s="9">
        <f>SUM(C8:I8)</f>
        <v/>
      </c>
      <c r="K8" s="11">
        <f>IF(J8=566,"OK","MISMATCH")</f>
        <v/>
      </c>
    </row>
    <row r="9">
      <c r="A9" s="11" t="inlineStr">
        <is>
          <t>Investments - ALM and Hedging</t>
        </is>
      </c>
      <c r="B9" s="11" t="inlineStr">
        <is>
          <t>INV</t>
        </is>
      </c>
      <c r="C9" s="12" t="n">
        <v>0</v>
      </c>
      <c r="D9" s="12" t="n">
        <v>548</v>
      </c>
      <c r="E9" s="12" t="n">
        <v>0</v>
      </c>
      <c r="F9" s="12" t="n">
        <v>0</v>
      </c>
      <c r="G9" s="12" t="n">
        <v>0</v>
      </c>
      <c r="H9" s="12" t="n">
        <v>0</v>
      </c>
      <c r="I9" s="12" t="n">
        <v>0</v>
      </c>
      <c r="J9" s="9">
        <f>SUM(C9:I9)</f>
        <v/>
      </c>
      <c r="K9" s="11">
        <f>IF(J9=548,"OK","MISMATCH")</f>
        <v/>
      </c>
    </row>
    <row r="10">
      <c r="A10" s="11" t="inlineStr">
        <is>
          <t>IT - Illustration and Quoting</t>
        </is>
      </c>
      <c r="B10" s="11" t="inlineStr">
        <is>
          <t>IT-ILL</t>
        </is>
      </c>
      <c r="C10" s="12" t="n">
        <v>0</v>
      </c>
      <c r="D10" s="12" t="n">
        <v>0</v>
      </c>
      <c r="E10" s="12" t="n">
        <v>0</v>
      </c>
      <c r="F10" s="12" t="n">
        <v>418</v>
      </c>
      <c r="G10" s="12" t="n">
        <v>0</v>
      </c>
      <c r="H10" s="12" t="n">
        <v>0</v>
      </c>
      <c r="I10" s="12" t="n">
        <v>0</v>
      </c>
      <c r="J10" s="9">
        <f>SUM(C10:I10)</f>
        <v/>
      </c>
      <c r="K10" s="11">
        <f>IF(J10=418,"OK","MISMATCH")</f>
        <v/>
      </c>
    </row>
    <row r="11">
      <c r="A11" s="11" t="inlineStr">
        <is>
          <t>Regulatory Filing and Contract Forms</t>
        </is>
      </c>
      <c r="B11" s="11" t="inlineStr">
        <is>
          <t>REG</t>
        </is>
      </c>
      <c r="C11" s="12" t="n">
        <v>0</v>
      </c>
      <c r="D11" s="12" t="n">
        <v>0</v>
      </c>
      <c r="E11" s="12" t="n">
        <v>364</v>
      </c>
      <c r="F11" s="12" t="n">
        <v>0</v>
      </c>
      <c r="G11" s="12" t="n">
        <v>0</v>
      </c>
      <c r="H11" s="12" t="n">
        <v>38</v>
      </c>
      <c r="I11" s="12" t="n">
        <v>0</v>
      </c>
      <c r="J11" s="9">
        <f>SUM(C11:I11)</f>
        <v/>
      </c>
      <c r="K11" s="11">
        <f>IF(J11=402,"OK","MISMATCH")</f>
        <v/>
      </c>
    </row>
    <row r="12">
      <c r="A12" s="11" t="inlineStr">
        <is>
          <t>Gate Review Board (oversight only)</t>
        </is>
      </c>
      <c r="B12" s="11" t="inlineStr">
        <is>
          <t>BOARD</t>
        </is>
      </c>
      <c r="C12" s="12" t="n">
        <v>0</v>
      </c>
      <c r="D12" s="12" t="n">
        <v>0</v>
      </c>
      <c r="E12" s="12" t="n">
        <v>0</v>
      </c>
      <c r="F12" s="12" t="n">
        <v>0</v>
      </c>
      <c r="G12" s="12" t="n">
        <v>0</v>
      </c>
      <c r="H12" s="12" t="n">
        <v>189</v>
      </c>
      <c r="I12" s="12" t="n">
        <v>121</v>
      </c>
      <c r="J12" s="9">
        <f>SUM(C12:I12)</f>
        <v/>
      </c>
      <c r="K12" s="11">
        <f>IF(J12=310,"OK","MISMATCH")</f>
        <v/>
      </c>
    </row>
    <row r="13">
      <c r="A13" s="11" t="inlineStr">
        <is>
          <t>Operations - New Business and Policyholder Services</t>
        </is>
      </c>
      <c r="B13" s="11" t="inlineStr">
        <is>
          <t>OPS</t>
        </is>
      </c>
      <c r="C13" s="12" t="n">
        <v>0</v>
      </c>
      <c r="D13" s="12" t="n">
        <v>0</v>
      </c>
      <c r="E13" s="12" t="n">
        <v>0</v>
      </c>
      <c r="F13" s="12" t="n">
        <v>275</v>
      </c>
      <c r="G13" s="12" t="n">
        <v>0</v>
      </c>
      <c r="H13" s="12" t="n">
        <v>0</v>
      </c>
      <c r="I13" s="12" t="n">
        <v>0</v>
      </c>
      <c r="J13" s="9">
        <f>SUM(C13:I13)</f>
        <v/>
      </c>
      <c r="K13" s="11">
        <f>IF(J13=275,"OK","MISMATCH")</f>
        <v/>
      </c>
    </row>
    <row r="14">
      <c r="A14" s="11" t="inlineStr">
        <is>
          <t>Marketing and Advisor Enablement</t>
        </is>
      </c>
      <c r="B14" s="11" t="inlineStr">
        <is>
          <t>MKTG</t>
        </is>
      </c>
      <c r="C14" s="12" t="n">
        <v>42</v>
      </c>
      <c r="D14" s="12" t="n">
        <v>0</v>
      </c>
      <c r="E14" s="12" t="n">
        <v>0</v>
      </c>
      <c r="F14" s="12" t="n">
        <v>0</v>
      </c>
      <c r="G14" s="12" t="n">
        <v>222</v>
      </c>
      <c r="H14" s="12" t="n">
        <v>0</v>
      </c>
      <c r="I14" s="12" t="n">
        <v>0</v>
      </c>
      <c r="J14" s="9">
        <f>SUM(C14:I14)</f>
        <v/>
      </c>
      <c r="K14" s="11">
        <f>IF(J14=264,"OK","MISMATCH")</f>
        <v/>
      </c>
    </row>
    <row r="15">
      <c r="A15" s="11" t="inlineStr">
        <is>
          <t>Data, Reporting and Analytics</t>
        </is>
      </c>
      <c r="B15" s="11" t="inlineStr">
        <is>
          <t>DATA</t>
        </is>
      </c>
      <c r="C15" s="12" t="n">
        <v>0</v>
      </c>
      <c r="D15" s="12" t="n">
        <v>0</v>
      </c>
      <c r="E15" s="12" t="n">
        <v>0</v>
      </c>
      <c r="F15" s="12" t="n">
        <v>259</v>
      </c>
      <c r="G15" s="12" t="n">
        <v>0</v>
      </c>
      <c r="H15" s="12" t="n">
        <v>0</v>
      </c>
      <c r="I15" s="12" t="n">
        <v>0</v>
      </c>
      <c r="J15" s="9">
        <f>SUM(C15:I15)</f>
        <v/>
      </c>
      <c r="K15" s="11">
        <f>IF(J15=259,"OK","MISMATCH")</f>
        <v/>
      </c>
    </row>
    <row r="16">
      <c r="A16" s="8" t="inlineStr">
        <is>
          <t>Work package total</t>
        </is>
      </c>
      <c r="C16" s="9">
        <f>SUM(C2:C15)</f>
        <v/>
      </c>
      <c r="D16" s="9">
        <f>SUM(D2:D15)</f>
        <v/>
      </c>
      <c r="E16" s="9">
        <f>SUM(E2:E15)</f>
        <v/>
      </c>
      <c r="F16" s="9">
        <f>SUM(F2:F15)</f>
        <v/>
      </c>
      <c r="G16" s="9">
        <f>SUM(G2:G15)</f>
        <v/>
      </c>
      <c r="H16" s="9">
        <f>SUM(H2:H15)</f>
        <v/>
      </c>
      <c r="I16" s="9">
        <f>SUM(I2:I15)</f>
        <v/>
      </c>
    </row>
    <row r="17">
      <c r="A17" s="10" t="inlineStr">
        <is>
          <t>Ties to WBS package hours?</t>
        </is>
      </c>
      <c r="C17" s="11">
        <f>IF(C16=2198,"OK","MISMATCH")</f>
        <v/>
      </c>
      <c r="D17" s="11">
        <f>IF(D16=4082,"OK","MISMATCH")</f>
        <v/>
      </c>
      <c r="E17" s="11">
        <f>IF(E16=2041,"OK","MISMATCH")</f>
        <v/>
      </c>
      <c r="F17" s="11">
        <f>IF(F16=2669,"OK","MISMATCH")</f>
        <v/>
      </c>
      <c r="G17" s="11">
        <f>IF(G16=1570,"OK","MISMATCH")</f>
        <v/>
      </c>
      <c r="H17" s="11">
        <f>IF(H16=1884,"OK","MISMATCH")</f>
        <v/>
      </c>
      <c r="I17" s="11">
        <f>IF(I16=1257,"OK","MISMATCH")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2" customWidth="1" min="1" max="1"/>
    <col width="9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</cols>
  <sheetData>
    <row r="1">
      <c r="A1" s="1" t="inlineStr">
        <is>
          <t>Team</t>
        </is>
      </c>
      <c r="B1" s="1" t="inlineStr">
        <is>
          <t>Code</t>
        </is>
      </c>
      <c r="C1" s="1" t="inlineStr">
        <is>
          <t>2.1</t>
        </is>
      </c>
      <c r="D1" s="1" t="inlineStr">
        <is>
          <t>2.2</t>
        </is>
      </c>
      <c r="E1" s="1" t="inlineStr">
        <is>
          <t>2.3</t>
        </is>
      </c>
      <c r="F1" s="1" t="inlineStr">
        <is>
          <t>2.4</t>
        </is>
      </c>
      <c r="G1" s="1" t="inlineStr">
        <is>
          <t>2.5</t>
        </is>
      </c>
      <c r="H1" s="1" t="inlineStr">
        <is>
          <t>2.6</t>
        </is>
      </c>
      <c r="I1" s="1" t="inlineStr">
        <is>
          <t>2.7</t>
        </is>
      </c>
      <c r="J1" s="1" t="inlineStr">
        <is>
          <t>2.8</t>
        </is>
      </c>
      <c r="K1" s="1" t="inlineStr">
        <is>
          <t>Total</t>
        </is>
      </c>
      <c r="L1" s="1" t="inlineStr">
        <is>
          <t>Check</t>
        </is>
      </c>
    </row>
    <row r="2">
      <c r="A2" s="11" t="inlineStr">
        <is>
          <t>IT - Annuity Administration Platform</t>
        </is>
      </c>
      <c r="B2" s="11" t="inlineStr">
        <is>
          <t>IT-PLT</t>
        </is>
      </c>
      <c r="C2" s="12" t="n">
        <v>0</v>
      </c>
      <c r="D2" s="12" t="n">
        <v>0</v>
      </c>
      <c r="E2" s="12" t="n">
        <v>6288</v>
      </c>
      <c r="F2" s="12" t="n">
        <v>630</v>
      </c>
      <c r="G2" s="12" t="n">
        <v>0</v>
      </c>
      <c r="H2" s="12" t="n">
        <v>0</v>
      </c>
      <c r="I2" s="12" t="n">
        <v>0</v>
      </c>
      <c r="J2" s="12" t="n">
        <v>0</v>
      </c>
      <c r="K2" s="9">
        <f>SUM(C2:J2)</f>
        <v/>
      </c>
      <c r="L2" s="11">
        <f>IF(K2=6918,"OK","MISMATCH")</f>
        <v/>
      </c>
    </row>
    <row r="3">
      <c r="A3" s="11" t="inlineStr">
        <is>
          <t>Product Development PMO</t>
        </is>
      </c>
      <c r="B3" s="11" t="inlineStr">
        <is>
          <t>PMO</t>
        </is>
      </c>
      <c r="C3" s="12" t="n">
        <v>582</v>
      </c>
      <c r="D3" s="12" t="n">
        <v>562</v>
      </c>
      <c r="E3" s="12" t="n">
        <v>278</v>
      </c>
      <c r="F3" s="12" t="n">
        <v>168</v>
      </c>
      <c r="G3" s="12" t="n">
        <v>1197</v>
      </c>
      <c r="H3" s="12" t="n">
        <v>586</v>
      </c>
      <c r="I3" s="12" t="n">
        <v>544</v>
      </c>
      <c r="J3" s="12" t="n">
        <v>680</v>
      </c>
      <c r="K3" s="9">
        <f>SUM(C3:J3)</f>
        <v/>
      </c>
      <c r="L3" s="11">
        <f>IF(K3=4597,"OK","MISMATCH")</f>
        <v/>
      </c>
    </row>
    <row r="4">
      <c r="A4" s="11" t="inlineStr">
        <is>
          <t>Product Management and Design</t>
        </is>
      </c>
      <c r="B4" s="11" t="inlineStr">
        <is>
          <t>PROD</t>
        </is>
      </c>
      <c r="C4" s="12" t="n">
        <v>3160</v>
      </c>
      <c r="D4" s="12" t="n">
        <v>0</v>
      </c>
      <c r="E4" s="12" t="n">
        <v>0</v>
      </c>
      <c r="F4" s="12" t="n">
        <v>367</v>
      </c>
      <c r="G4" s="12" t="n">
        <v>0</v>
      </c>
      <c r="H4" s="12" t="n">
        <v>0</v>
      </c>
      <c r="I4" s="12" t="n">
        <v>593</v>
      </c>
      <c r="J4" s="12" t="n">
        <v>123</v>
      </c>
      <c r="K4" s="9">
        <f>SUM(C4:J4)</f>
        <v/>
      </c>
      <c r="L4" s="11">
        <f>IF(K4=4243,"OK","MISMATCH")</f>
        <v/>
      </c>
    </row>
    <row r="5">
      <c r="A5" s="11" t="inlineStr">
        <is>
          <t>Actuarial - Pricing and Product Development</t>
        </is>
      </c>
      <c r="B5" s="11" t="inlineStr">
        <is>
          <t>ACT-P</t>
        </is>
      </c>
      <c r="C5" s="12" t="n">
        <v>0</v>
      </c>
      <c r="D5" s="12" t="n">
        <v>3681</v>
      </c>
      <c r="E5" s="12" t="n">
        <v>0</v>
      </c>
      <c r="F5" s="12" t="n">
        <v>367</v>
      </c>
      <c r="G5" s="12" t="n">
        <v>0</v>
      </c>
      <c r="H5" s="12" t="n">
        <v>0</v>
      </c>
      <c r="I5" s="12" t="n">
        <v>0</v>
      </c>
      <c r="J5" s="12" t="n">
        <v>125</v>
      </c>
      <c r="K5" s="9">
        <f>SUM(C5:J5)</f>
        <v/>
      </c>
      <c r="L5" s="11">
        <f>IF(K5=4173,"OK","MISMATCH")</f>
        <v/>
      </c>
    </row>
    <row r="6">
      <c r="A6" s="11" t="inlineStr">
        <is>
          <t>IT - Illustration and Quoting</t>
        </is>
      </c>
      <c r="B6" s="11" t="inlineStr">
        <is>
          <t>IT-ILL</t>
        </is>
      </c>
      <c r="C6" s="12" t="n">
        <v>0</v>
      </c>
      <c r="D6" s="12" t="n">
        <v>0</v>
      </c>
      <c r="E6" s="12" t="n">
        <v>0</v>
      </c>
      <c r="F6" s="12" t="n">
        <v>3724</v>
      </c>
      <c r="G6" s="12" t="n">
        <v>0</v>
      </c>
      <c r="H6" s="12" t="n">
        <v>0</v>
      </c>
      <c r="I6" s="12" t="n">
        <v>0</v>
      </c>
      <c r="J6" s="12" t="n">
        <v>0</v>
      </c>
      <c r="K6" s="9">
        <f>SUM(C6:J6)</f>
        <v/>
      </c>
      <c r="L6" s="11">
        <f>IF(K6=3724,"OK","MISMATCH")</f>
        <v/>
      </c>
    </row>
    <row r="7">
      <c r="A7" s="11" t="inlineStr">
        <is>
          <t>Regulatory Filing and Contract Forms</t>
        </is>
      </c>
      <c r="B7" s="11" t="inlineStr">
        <is>
          <t>REG</t>
        </is>
      </c>
      <c r="C7" s="12" t="n">
        <v>664</v>
      </c>
      <c r="D7" s="12" t="n">
        <v>0</v>
      </c>
      <c r="E7" s="12" t="n">
        <v>0</v>
      </c>
      <c r="F7" s="12" t="n">
        <v>0</v>
      </c>
      <c r="G7" s="12" t="n">
        <v>0</v>
      </c>
      <c r="H7" s="12" t="n">
        <v>0</v>
      </c>
      <c r="I7" s="12" t="n">
        <v>1867</v>
      </c>
      <c r="J7" s="12" t="n">
        <v>66</v>
      </c>
      <c r="K7" s="9">
        <f>SUM(C7:J7)</f>
        <v/>
      </c>
      <c r="L7" s="11">
        <f>IF(K7=2597,"OK","MISMATCH")</f>
        <v/>
      </c>
    </row>
    <row r="8">
      <c r="A8" s="11" t="inlineStr">
        <is>
          <t>Actuarial - Valuation and Financial Reporting</t>
        </is>
      </c>
      <c r="B8" s="11" t="inlineStr">
        <is>
          <t>ACT-V</t>
        </is>
      </c>
      <c r="C8" s="12" t="n">
        <v>0</v>
      </c>
      <c r="D8" s="12" t="n">
        <v>642</v>
      </c>
      <c r="E8" s="12" t="n">
        <v>0</v>
      </c>
      <c r="F8" s="12" t="n">
        <v>0</v>
      </c>
      <c r="G8" s="12" t="n">
        <v>457</v>
      </c>
      <c r="H8" s="12" t="n">
        <v>891</v>
      </c>
      <c r="I8" s="12" t="n">
        <v>0</v>
      </c>
      <c r="J8" s="12" t="n">
        <v>0</v>
      </c>
      <c r="K8" s="9">
        <f>SUM(C8:J8)</f>
        <v/>
      </c>
      <c r="L8" s="11">
        <f>IF(K8=1990,"OK","MISMATCH")</f>
        <v/>
      </c>
    </row>
    <row r="9">
      <c r="A9" s="11" t="inlineStr">
        <is>
          <t>Legal and Compliance</t>
        </is>
      </c>
      <c r="B9" s="11" t="inlineStr">
        <is>
          <t>LEGAL</t>
        </is>
      </c>
      <c r="C9" s="12" t="n">
        <v>589</v>
      </c>
      <c r="D9" s="12" t="n">
        <v>0</v>
      </c>
      <c r="E9" s="12" t="n">
        <v>0</v>
      </c>
      <c r="F9" s="12" t="n">
        <v>57</v>
      </c>
      <c r="G9" s="12" t="n">
        <v>405</v>
      </c>
      <c r="H9" s="12" t="n">
        <v>395</v>
      </c>
      <c r="I9" s="12" t="n">
        <v>369</v>
      </c>
      <c r="J9" s="12" t="n">
        <v>0</v>
      </c>
      <c r="K9" s="9">
        <f>SUM(C9:J9)</f>
        <v/>
      </c>
      <c r="L9" s="11">
        <f>IF(K9=1815,"OK","MISMATCH")</f>
        <v/>
      </c>
    </row>
    <row r="10">
      <c r="A10" s="11" t="inlineStr">
        <is>
          <t>Operations - New Business and Policyholder Services</t>
        </is>
      </c>
      <c r="B10" s="11" t="inlineStr">
        <is>
          <t>OPS</t>
        </is>
      </c>
      <c r="C10" s="12" t="n">
        <v>0</v>
      </c>
      <c r="D10" s="12" t="n">
        <v>0</v>
      </c>
      <c r="E10" s="12" t="n">
        <v>1403</v>
      </c>
      <c r="F10" s="12" t="n">
        <v>0</v>
      </c>
      <c r="G10" s="12" t="n">
        <v>0</v>
      </c>
      <c r="H10" s="12" t="n">
        <v>0</v>
      </c>
      <c r="I10" s="12" t="n">
        <v>0</v>
      </c>
      <c r="J10" s="12" t="n">
        <v>284</v>
      </c>
      <c r="K10" s="9">
        <f>SUM(C10:J10)</f>
        <v/>
      </c>
      <c r="L10" s="11">
        <f>IF(K10=1687,"OK","MISMATCH")</f>
        <v/>
      </c>
    </row>
    <row r="11">
      <c r="A11" s="11" t="inlineStr">
        <is>
          <t>Finance and Treasury</t>
        </is>
      </c>
      <c r="B11" s="11" t="inlineStr">
        <is>
          <t>FIN</t>
        </is>
      </c>
      <c r="C11" s="12" t="n">
        <v>0</v>
      </c>
      <c r="D11" s="12" t="n">
        <v>363</v>
      </c>
      <c r="E11" s="12" t="n">
        <v>0</v>
      </c>
      <c r="F11" s="12" t="n">
        <v>0</v>
      </c>
      <c r="G11" s="12" t="n">
        <v>773</v>
      </c>
      <c r="H11" s="12" t="n">
        <v>377</v>
      </c>
      <c r="I11" s="12" t="n">
        <v>0</v>
      </c>
      <c r="J11" s="12" t="n">
        <v>0</v>
      </c>
      <c r="K11" s="9">
        <f>SUM(C11:J11)</f>
        <v/>
      </c>
      <c r="L11" s="11">
        <f>IF(K11=1513,"OK","MISMATCH")</f>
        <v/>
      </c>
    </row>
    <row r="12">
      <c r="A12" s="11" t="inlineStr">
        <is>
          <t>Data, Reporting and Analytics</t>
        </is>
      </c>
      <c r="B12" s="11" t="inlineStr">
        <is>
          <t>DATA</t>
        </is>
      </c>
      <c r="C12" s="12" t="n">
        <v>0</v>
      </c>
      <c r="D12" s="12" t="n">
        <v>0</v>
      </c>
      <c r="E12" s="12" t="n">
        <v>1027</v>
      </c>
      <c r="F12" s="12" t="n">
        <v>309</v>
      </c>
      <c r="G12" s="12" t="n">
        <v>0</v>
      </c>
      <c r="H12" s="12" t="n">
        <v>0</v>
      </c>
      <c r="I12" s="12" t="n">
        <v>0</v>
      </c>
      <c r="J12" s="12" t="n">
        <v>0</v>
      </c>
      <c r="K12" s="9">
        <f>SUM(C12:J12)</f>
        <v/>
      </c>
      <c r="L12" s="11">
        <f>IF(K12=1336,"OK","MISMATCH")</f>
        <v/>
      </c>
    </row>
    <row r="13">
      <c r="A13" s="11" t="inlineStr">
        <is>
          <t>Investments - ALM and Hedging</t>
        </is>
      </c>
      <c r="B13" s="11" t="inlineStr">
        <is>
          <t>INV</t>
        </is>
      </c>
      <c r="C13" s="12" t="n">
        <v>0</v>
      </c>
      <c r="D13" s="12" t="n">
        <v>0</v>
      </c>
      <c r="E13" s="12" t="n">
        <v>0</v>
      </c>
      <c r="F13" s="12" t="n">
        <v>0</v>
      </c>
      <c r="G13" s="12" t="n">
        <v>1291</v>
      </c>
      <c r="H13" s="12" t="n">
        <v>0</v>
      </c>
      <c r="I13" s="12" t="n">
        <v>0</v>
      </c>
      <c r="J13" s="12" t="n">
        <v>0</v>
      </c>
      <c r="K13" s="9">
        <f>SUM(C13:J13)</f>
        <v/>
      </c>
      <c r="L13" s="11">
        <f>IF(K13=1291,"OK","MISMATCH")</f>
        <v/>
      </c>
    </row>
    <row r="14">
      <c r="A14" s="11" t="inlineStr">
        <is>
          <t>Distribution and Wholesaling</t>
        </is>
      </c>
      <c r="B14" s="11" t="inlineStr">
        <is>
          <t>DIST</t>
        </is>
      </c>
      <c r="C14" s="12" t="n">
        <v>738</v>
      </c>
      <c r="D14" s="12" t="n">
        <v>0</v>
      </c>
      <c r="E14" s="12" t="n">
        <v>0</v>
      </c>
      <c r="F14" s="12" t="n">
        <v>0</v>
      </c>
      <c r="G14" s="12" t="n">
        <v>0</v>
      </c>
      <c r="H14" s="12" t="n">
        <v>0</v>
      </c>
      <c r="I14" s="12" t="n">
        <v>0</v>
      </c>
      <c r="J14" s="12" t="n">
        <v>287</v>
      </c>
      <c r="K14" s="9">
        <f>SUM(C14:J14)</f>
        <v/>
      </c>
      <c r="L14" s="11">
        <f>IF(K14=1025,"OK","MISMATCH")</f>
        <v/>
      </c>
    </row>
    <row r="15">
      <c r="A15" s="11" t="inlineStr">
        <is>
          <t>Gate Review Board (oversight only)</t>
        </is>
      </c>
      <c r="B15" s="11" t="inlineStr">
        <is>
          <t>BOARD</t>
        </is>
      </c>
      <c r="C15" s="12" t="n">
        <v>0</v>
      </c>
      <c r="D15" s="12" t="n">
        <v>0</v>
      </c>
      <c r="E15" s="12" t="n">
        <v>0</v>
      </c>
      <c r="F15" s="12" t="n">
        <v>0</v>
      </c>
      <c r="G15" s="12" t="n">
        <v>0</v>
      </c>
      <c r="H15" s="12" t="n">
        <v>0</v>
      </c>
      <c r="I15" s="12" t="n">
        <v>0</v>
      </c>
      <c r="J15" s="12" t="n">
        <v>310</v>
      </c>
      <c r="K15" s="9">
        <f>SUM(C15:J15)</f>
        <v/>
      </c>
      <c r="L15" s="11">
        <f>IF(K15=310,"OK","MISMATCH")</f>
        <v/>
      </c>
    </row>
    <row r="16">
      <c r="A16" s="11" t="inlineStr">
        <is>
          <t>Marketing and Advisor Enablement</t>
        </is>
      </c>
      <c r="B16" s="11" t="inlineStr">
        <is>
          <t>MKTG</t>
        </is>
      </c>
      <c r="C16" s="12" t="n">
        <v>264</v>
      </c>
      <c r="D16" s="12" t="n">
        <v>0</v>
      </c>
      <c r="E16" s="12" t="n">
        <v>0</v>
      </c>
      <c r="F16" s="12" t="n">
        <v>0</v>
      </c>
      <c r="G16" s="12" t="n">
        <v>0</v>
      </c>
      <c r="H16" s="12" t="n">
        <v>0</v>
      </c>
      <c r="I16" s="12" t="n">
        <v>0</v>
      </c>
      <c r="J16" s="12" t="n">
        <v>0</v>
      </c>
      <c r="K16" s="9">
        <f>SUM(C16:J16)</f>
        <v/>
      </c>
      <c r="L16" s="11">
        <f>IF(K16=264,"OK","MISMATCH")</f>
        <v/>
      </c>
    </row>
    <row r="17">
      <c r="A17" s="8" t="inlineStr">
        <is>
          <t>Work package total</t>
        </is>
      </c>
      <c r="C17" s="9">
        <f>SUM(C2:C16)</f>
        <v/>
      </c>
      <c r="D17" s="9">
        <f>SUM(D2:D16)</f>
        <v/>
      </c>
      <c r="E17" s="9">
        <f>SUM(E2:E16)</f>
        <v/>
      </c>
      <c r="F17" s="9">
        <f>SUM(F2:F16)</f>
        <v/>
      </c>
      <c r="G17" s="9">
        <f>SUM(G2:G16)</f>
        <v/>
      </c>
      <c r="H17" s="9">
        <f>SUM(H2:H16)</f>
        <v/>
      </c>
      <c r="I17" s="9">
        <f>SUM(I2:I16)</f>
        <v/>
      </c>
      <c r="J17" s="9">
        <f>SUM(J2:J16)</f>
        <v/>
      </c>
    </row>
    <row r="18">
      <c r="A18" s="10" t="inlineStr">
        <is>
          <t>Ties to WBS package hours?</t>
        </is>
      </c>
      <c r="C18" s="11">
        <f>IF(C17=5997,"OK","MISMATCH")</f>
        <v/>
      </c>
      <c r="D18" s="11">
        <f>IF(D17=5248,"OK","MISMATCH")</f>
        <v/>
      </c>
      <c r="E18" s="11">
        <f>IF(E17=8996,"OK","MISMATCH")</f>
        <v/>
      </c>
      <c r="F18" s="11">
        <f>IF(F17=5622,"OK","MISMATCH")</f>
        <v/>
      </c>
      <c r="G18" s="11">
        <f>IF(G17=4123,"OK","MISMATCH")</f>
        <v/>
      </c>
      <c r="H18" s="11">
        <f>IF(H17=2249,"OK","MISMATCH")</f>
        <v/>
      </c>
      <c r="I18" s="11">
        <f>IF(I17=3373,"OK","MISMATCH")</f>
        <v/>
      </c>
      <c r="J18" s="11">
        <f>IF(J17=1875,"OK","MISMATCH")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2026-07-25T23:32:22Z</dcterms:created>
  <dcterms:modified xmlns:dcterms="http://purl.org/dc/terms/" xmlns:xsi="http://www.w3.org/2001/XMLSchema-instance" xsi:type="dcterms:W3CDTF">2026-07-25T23:32:22Z</dcterms:modified>
</cp:coreProperties>
</file>