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Budget Summary" sheetId="2" state="visible" r:id="rId4"/>
    <sheet name="Resource Rate Card" sheetId="3" state="visible" r:id="rId5"/>
    <sheet name="Non-Labor Cost Detail" sheetId="4" state="visible" r:id="rId6"/>
    <sheet name="Baseline Histo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<sst xmlns="http://schemas.openxmlformats.org/spreadsheetml/2006/main" count="131" uniqueCount="112">
  <si>
    <t xml:space="preserve">Enrollment &amp; Claims Platform Modernization</t>
  </si>
  <si>
    <t xml:space="preserve">Project Budget — Illustrative Portfolio Piece</t>
  </si>
  <si>
    <t xml:space="preserve">Program Manager</t>
  </si>
  <si>
    <t xml:space="preserve">C. Tyrrell</t>
  </si>
  <si>
    <t xml:space="preserve">Budget As Of</t>
  </si>
  <si>
    <t xml:space="preserve">15 Jan 2027</t>
  </si>
  <si>
    <t xml:space="preserve">Total Program Budget (incl. contingency)</t>
  </si>
  <si>
    <t xml:space="preserve">Base Budget (pre-contingency)</t>
  </si>
  <si>
    <t xml:space="preserve">Contingency Reserve (10% of base)</t>
  </si>
  <si>
    <t xml:space="preserve">Spent to Date (all-in)</t>
  </si>
  <si>
    <t xml:space="preserve">Forecast at Completion (EAC)</t>
  </si>
  <si>
    <t xml:space="preserve">Budget Status</t>
  </si>
  <si>
    <t xml:space="preserve">On Track</t>
  </si>
  <si>
    <t xml:space="preserve">Note:</t>
  </si>
  <si>
    <t xml:space="preserve">This is an illustrative program budget built to demonstrate PM financial-tracking tooling and reporting design. All figures are fictional. Labor costs on the Resource Rate Card tab reflect blended bill rates for NAMED LEADS only; the Internal Labor, QA Labor, and Development Labor budget categories also include additional unnamed team members supporting each named lead, which is why category totals exceed the sum of named-resource estimates shown on that tab.</t>
  </si>
  <si>
    <t xml:space="preserve">Budget Summary by Category</t>
  </si>
  <si>
    <t xml:space="preserve">Category</t>
  </si>
  <si>
    <t xml:space="preserve">Baseline</t>
  </si>
  <si>
    <t xml:space="preserve">Spent to Date</t>
  </si>
  <si>
    <t xml:space="preserve">Forecast at Completion</t>
  </si>
  <si>
    <t xml:space="preserve">Variance ($)</t>
  </si>
  <si>
    <t xml:space="preserve">Variance (%)</t>
  </si>
  <si>
    <t xml:space="preserve">Platform Upgrade — Vendor License &amp; Implementation</t>
  </si>
  <si>
    <t xml:space="preserve">Integration Middleware — Vendor License &amp; Implementation</t>
  </si>
  <si>
    <t xml:space="preserve">Internal Labor (PM / BA / Architecture / Governance)</t>
  </si>
  <si>
    <t xml:space="preserve">Offshore &amp; Onshore QA Labor</t>
  </si>
  <si>
    <t xml:space="preserve">Development Labor — 6 Integration Tracks</t>
  </si>
  <si>
    <t xml:space="preserve">Infrastructure / Cloud Environment Costs</t>
  </si>
  <si>
    <t xml:space="preserve">Training &amp; Change Management</t>
  </si>
  <si>
    <t xml:space="preserve">Subtotal (Base Budget)</t>
  </si>
  <si>
    <t xml:space="preserve">Spent to Date = contingency drawn so far (held against R-001); Remaining = Baseline − Drawn</t>
  </si>
  <si>
    <t xml:space="preserve">  Contingency Remaining (Today)</t>
  </si>
  <si>
    <t xml:space="preserve">TOTAL PROGRAM BUDGET</t>
  </si>
  <si>
    <t xml:space="preserve">Note: The full +$148K forecast variance is attributed to Internal Labor, reflecting Data Conversion Lead time held in reserve in case Dry Run 3 is required for R-001 (historical claims data quality). No other category is currently forecast to vary from baseline.</t>
  </si>
  <si>
    <t xml:space="preserve">Resource Rate Card &amp; Labor Cost Detail</t>
  </si>
  <si>
    <t xml:space="preserve">Rates are BLENDED bill rates for NAMED LEADS. Category totals on Budget Summary also include additional unnamed team members supporting each lead.</t>
  </si>
  <si>
    <t xml:space="preserve">Resource</t>
  </si>
  <si>
    <t xml:space="preserve">Role</t>
  </si>
  <si>
    <t xml:space="preserve">Blended Rate ($/hr)</t>
  </si>
  <si>
    <t xml:space="preserve">Active Days</t>
  </si>
  <si>
    <t xml:space="preserve">Avg. Utilization %</t>
  </si>
  <si>
    <t xml:space="preserve">Hours</t>
  </si>
  <si>
    <t xml:space="preserve">Est. Labor Cost</t>
  </si>
  <si>
    <t xml:space="preserve">Actual to Date</t>
  </si>
  <si>
    <t xml:space="preserve">% Spent</t>
  </si>
  <si>
    <t xml:space="preserve">F. Jones</t>
  </si>
  <si>
    <t xml:space="preserve">Lead Business Analyst</t>
  </si>
  <si>
    <t xml:space="preserve">J. Albert</t>
  </si>
  <si>
    <t xml:space="preserve">Solution Architect</t>
  </si>
  <si>
    <t xml:space="preserve">M. Alvarez</t>
  </si>
  <si>
    <t xml:space="preserve">System Upgrade Lead / Platform Engineer</t>
  </si>
  <si>
    <t xml:space="preserve">T. McCormick</t>
  </si>
  <si>
    <t xml:space="preserve">Data Conversion Lead</t>
  </si>
  <si>
    <t xml:space="preserve">R. Whitfield</t>
  </si>
  <si>
    <t xml:space="preserve">QA / Test Lead (Onshore)</t>
  </si>
  <si>
    <t xml:space="preserve">P. Sundaram</t>
  </si>
  <si>
    <t xml:space="preserve">Offshore QA Coordination Lead</t>
  </si>
  <si>
    <t xml:space="preserve">D. Okafor</t>
  </si>
  <si>
    <t xml:space="preserve">Developer — Billing Integration</t>
  </si>
  <si>
    <t xml:space="preserve">S. Lindqvist</t>
  </si>
  <si>
    <t xml:space="preserve">Developer — Underwriting Integration</t>
  </si>
  <si>
    <t xml:space="preserve">K. Delgado</t>
  </si>
  <si>
    <t xml:space="preserve">Developer — Claims Administration Integration</t>
  </si>
  <si>
    <t xml:space="preserve">P. Novak</t>
  </si>
  <si>
    <t xml:space="preserve">Developer — Commission Management Integration</t>
  </si>
  <si>
    <t xml:space="preserve">A. Reyes</t>
  </si>
  <si>
    <t xml:space="preserve">Developer — Data Warehouse/Reporting Integration</t>
  </si>
  <si>
    <t xml:space="preserve">B. Sato</t>
  </si>
  <si>
    <t xml:space="preserve">Developer — Payment Processing Integration</t>
  </si>
  <si>
    <t xml:space="preserve">L. Bergström</t>
  </si>
  <si>
    <t xml:space="preserve">Change Manager (OCM Lead)</t>
  </si>
  <si>
    <t xml:space="preserve">H. Osei</t>
  </si>
  <si>
    <t xml:space="preserve">Training Lead</t>
  </si>
  <si>
    <t xml:space="preserve">V. Alaoui</t>
  </si>
  <si>
    <t xml:space="preserve">Customer Experience Manager</t>
  </si>
  <si>
    <t xml:space="preserve">N. Sharma</t>
  </si>
  <si>
    <t xml:space="preserve">Compliance / Legal Representative</t>
  </si>
  <si>
    <t xml:space="preserve">G. Fenwick</t>
  </si>
  <si>
    <t xml:space="preserve">Internal Audit / SOX Compliance Lead</t>
  </si>
  <si>
    <t xml:space="preserve">W. Donnelly</t>
  </si>
  <si>
    <t xml:space="preserve">Vendor / Procurement Manager</t>
  </si>
  <si>
    <t xml:space="preserve">E. Kowalski</t>
  </si>
  <si>
    <t xml:space="preserve">PMO / Governance Analyst</t>
  </si>
  <si>
    <t xml:space="preserve">TOTAL (Named Leads Only)</t>
  </si>
  <si>
    <t xml:space="preserve">Rate basis: blended bill rates benchmarked against 2026 U.S. IT/PM consulting market data. 'Active Days' = working days across the phases each resource is engaged; 'Avg. Utilization %' = average allocation to this program during that window. 'Actual to Date' applies a flat 30% consumption rate to each named lead's full-program estimate as of 15 Jan 2027, as a simplifying illustrative assumption since individual resource-level actuals aren't separately tracked in this model.</t>
  </si>
  <si>
    <t xml:space="preserve">Non-Labor Cost Detail</t>
  </si>
  <si>
    <t xml:space="preserve">Core enrollment/claims platform version upgrade (vendor SOW)</t>
  </si>
  <si>
    <t xml:space="preserve">Upgrade-related environment refresh (dev/test)</t>
  </si>
  <si>
    <t xml:space="preserve">Vendor project management &amp; cutover support</t>
  </si>
  <si>
    <t xml:space="preserve">Subtotal</t>
  </si>
  <si>
    <t xml:space="preserve">Middleware platform license (event-driven integration layer)</t>
  </si>
  <si>
    <t xml:space="preserve">Middleware implementation &amp; configuration services</t>
  </si>
  <si>
    <t xml:space="preserve">Non-production environment compute &amp; storage (Dev/Test/Staging)</t>
  </si>
  <si>
    <t xml:space="preserve">Network &amp; security appliance upgrades</t>
  </si>
  <si>
    <t xml:space="preserve">Training content development &amp; LMS setup</t>
  </si>
  <si>
    <t xml:space="preserve">Change readiness communications &amp; job aids</t>
  </si>
  <si>
    <t xml:space="preserve">These line items are illustrative detail supporting the category totals on the 'Budget Summary' tab; amounts here are independent inputs (not formula-linked) since this is a portfolio demonstration rather than a live cost system.</t>
  </si>
  <si>
    <t xml:space="preserve">Budget Baseline History</t>
  </si>
  <si>
    <t xml:space="preserve">How the current baseline was reached from the original pre-change baseline, via the 10 approved Change Requests.</t>
  </si>
  <si>
    <t xml:space="preserve">Original Baseline</t>
  </si>
  <si>
    <t xml:space="preserve">Change Requests Applied</t>
  </si>
  <si>
    <t xml:space="preserve">Current Baseline</t>
  </si>
  <si>
    <t xml:space="preserve">Platform Upgrade (Vendor)</t>
  </si>
  <si>
    <t xml:space="preserve">CR-005 +$85,000</t>
  </si>
  <si>
    <t xml:space="preserve">Integration Middleware (Vendor)</t>
  </si>
  <si>
    <t xml:space="preserve">—</t>
  </si>
  <si>
    <t xml:space="preserve">Internal Labor</t>
  </si>
  <si>
    <t xml:space="preserve">CR-006 +$60,000; CR-008 +$95,000; CR-010 +$310,000</t>
  </si>
  <si>
    <t xml:space="preserve">CR-004 +$45,000; CR-007 +$120,000</t>
  </si>
  <si>
    <t xml:space="preserve">Development Labor</t>
  </si>
  <si>
    <t xml:space="preserve">Infrastructure / Cloud Environment</t>
  </si>
  <si>
    <t xml:space="preserve">Four CRs carried no cost impact (CR-001, CR-002, CR-003, CR-009) and are not shown. Of the six that did, each is mapped to the single category it most directly affects. The Contingency Reserve is a fixed 10% of the base budget, so as approved changes grew the base, the reserve grew proportionally — a secondary effect of the CRs, not a separate change of its own. Full CR-by-CR detail is in the Change Control Log.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</si>
</sst>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\$#,##0;&quot;($&quot;#,##0\);\-"/>
    <numFmt numFmtId="167" formatCode="0.0%"/>
    <numFmt numFmtId="168" formatCode="0%"/>
    <numFmt numFmtId="169" formatCode="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2213B"/>
      <name val="Arial"/>
      <family val="0"/>
      <charset val="1"/>
    </font>
    <font>
      <i val="true"/>
      <sz val="11"/>
      <color rgb="FF5B6472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1E7B4D"/>
      <name val="Arial"/>
      <family val="0"/>
      <charset val="1"/>
    </font>
    <font>
      <i val="true"/>
      <sz val="9"/>
      <color rgb="FF5B6472"/>
      <name val="Arial"/>
      <family val="0"/>
      <charset val="1"/>
    </font>
    <font>
      <b val="true"/>
      <sz val="14"/>
      <color rgb="FF12213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5B647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2213B"/>
      <name val="Arial"/>
      <family val="0"/>
      <charset val="1"/>
    </font>
    <font>
      <b val="true"/>
      <i val="true"/>
      <sz val="9"/>
      <color rgb="FF5B6472"/>
      <name val="Arial"/>
      <family val="0"/>
      <charset val="1"/>
    </font>
    <font>
      <b val="true"/>
      <sz val="9"/>
      <color rgb="FF5B6472"/>
      <name val="Arial"/>
      <family val="0"/>
      <charset val="1"/>
    </font>
    <font>
      <sz val="9"/>
      <color rgb="FF5B647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  <fill>
      <patternFill patternType="solid">
        <fgColor rgb="FFEAF1F7"/>
        <bgColor rgb="FFE3E6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B4D"/>
      <rgbColor rgb="FFC0C0C0"/>
      <rgbColor rgb="FF808080"/>
      <rgbColor rgb="FF9999FF"/>
      <rgbColor rgb="FF993366"/>
      <rgbColor rgb="FFFFFFCC"/>
      <rgbColor rgb="FFEAF1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6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22"/>
  </cols>
  <sheetData>
    <row r="1" customFormat="false" ht="18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  <c r="B4" s="5" t="s">
        <v>3</v>
      </c>
    </row>
    <row r="5" customFormat="false" ht="15" hidden="false" customHeight="true" outlineLevel="0" collapsed="false">
      <c r="A5" s="4" t="s">
        <v>4</v>
      </c>
      <c r="B5" s="5" t="s">
        <v>5</v>
      </c>
    </row>
    <row r="6" customFormat="false" ht="15" hidden="false" customHeight="true" outlineLevel="0" collapsed="false">
      <c r="A6" s="4" t="s">
        <v>6</v>
      </c>
      <c r="B6" s="6" t="n">
        <f aca="false">'Budget Summary'!B14</f>
        <v>7062000</v>
      </c>
    </row>
    <row r="7" customFormat="false" ht="15" hidden="false" customHeight="true" outlineLevel="0" collapsed="false">
      <c r="A7" s="4" t="s">
        <v>7</v>
      </c>
      <c r="B7" s="6" t="n">
        <f aca="false">'Budget Summary'!B11</f>
        <v>6420000</v>
      </c>
    </row>
    <row r="8" customFormat="false" ht="15" hidden="false" customHeight="true" outlineLevel="0" collapsed="false">
      <c r="A8" s="4" t="s">
        <v>8</v>
      </c>
      <c r="B8" s="6" t="n">
        <f aca="false">'Budget Summary'!B12</f>
        <v>642000</v>
      </c>
    </row>
    <row r="9" customFormat="false" ht="15" hidden="false" customHeight="true" outlineLevel="0" collapsed="false">
      <c r="A9" s="4" t="s">
        <v>9</v>
      </c>
      <c r="B9" s="6" t="n">
        <f aca="false">'Budget Summary'!C14</f>
        <v>3050000</v>
      </c>
    </row>
    <row r="10" customFormat="false" ht="15" hidden="false" customHeight="true" outlineLevel="0" collapsed="false">
      <c r="A10" s="4" t="s">
        <v>10</v>
      </c>
      <c r="B10" s="6" t="n">
        <f aca="false">'Budget Summary'!D14</f>
        <v>7210000</v>
      </c>
    </row>
    <row r="11" customFormat="false" ht="15" hidden="false" customHeight="true" outlineLevel="0" collapsed="false">
      <c r="A11" s="4" t="s">
        <v>11</v>
      </c>
      <c r="B11" s="5" t="s">
        <v>12</v>
      </c>
    </row>
    <row r="13" customFormat="false" ht="15" hidden="false" customHeight="true" outlineLevel="0" collapsed="false">
      <c r="A13" s="4" t="s">
        <v>13</v>
      </c>
    </row>
    <row r="14" customFormat="false" ht="55.5" hidden="false" customHeight="true" outlineLevel="0" collapsed="false">
      <c r="A14" s="7" t="s">
        <v>14</v>
      </c>
      <c r="B14" s="7"/>
      <c r="C14" s="7"/>
      <c r="D14" s="7"/>
      <c r="E14" s="7"/>
      <c r="F14" s="7"/>
    </row>
  </sheetData>
  <mergeCells count="1">
    <mergeCell ref="A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3" min="2" style="1" width="15"/>
    <col collapsed="false" customWidth="true" hidden="false" outlineLevel="0" max="4" min="4" style="1" width="17"/>
    <col collapsed="false" customWidth="true" hidden="false" outlineLevel="0" max="5" min="5" style="1" width="14"/>
    <col collapsed="false" customWidth="true" hidden="false" outlineLevel="0" max="6" min="6" style="1" width="13"/>
  </cols>
  <sheetData>
    <row r="1" customFormat="false" ht="17.25" hidden="false" customHeight="true" outlineLevel="0" collapsed="false">
      <c r="A1" s="8" t="s">
        <v>15</v>
      </c>
    </row>
    <row r="3" customFormat="false" ht="23.25" hidden="false" customHeight="true" outlineLevel="0" collapsed="false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</row>
    <row r="4" customFormat="false" ht="15" hidden="false" customHeight="true" outlineLevel="0" collapsed="false">
      <c r="A4" s="10" t="s">
        <v>22</v>
      </c>
      <c r="B4" s="11" t="n">
        <v>1850000</v>
      </c>
      <c r="C4" s="11" t="n">
        <v>1700000</v>
      </c>
      <c r="D4" s="11" t="n">
        <v>1850000</v>
      </c>
      <c r="E4" s="12" t="n">
        <f aca="false">D4-B4</f>
        <v>0</v>
      </c>
      <c r="F4" s="13" t="n">
        <f aca="false">IFERROR(E4/B4,0)</f>
        <v>0</v>
      </c>
    </row>
    <row r="5" customFormat="false" ht="15" hidden="false" customHeight="true" outlineLevel="0" collapsed="false">
      <c r="A5" s="10" t="s">
        <v>23</v>
      </c>
      <c r="B5" s="11" t="n">
        <v>620000</v>
      </c>
      <c r="C5" s="11" t="n">
        <v>310000</v>
      </c>
      <c r="D5" s="11" t="n">
        <v>620000</v>
      </c>
      <c r="E5" s="12" t="n">
        <f aca="false">D5-B5</f>
        <v>0</v>
      </c>
      <c r="F5" s="13" t="n">
        <f aca="false">IFERROR(E5/B5,0)</f>
        <v>0</v>
      </c>
    </row>
    <row r="6" customFormat="false" ht="15" hidden="false" customHeight="true" outlineLevel="0" collapsed="false">
      <c r="A6" s="10" t="s">
        <v>24</v>
      </c>
      <c r="B6" s="11" t="n">
        <v>1240000</v>
      </c>
      <c r="C6" s="11" t="n">
        <v>490000</v>
      </c>
      <c r="D6" s="11" t="n">
        <v>1388000</v>
      </c>
      <c r="E6" s="12" t="n">
        <f aca="false">D6-B6</f>
        <v>148000</v>
      </c>
      <c r="F6" s="13" t="n">
        <f aca="false">IFERROR(E6/B6,0)</f>
        <v>0.119354838709677</v>
      </c>
    </row>
    <row r="7" customFormat="false" ht="15" hidden="false" customHeight="true" outlineLevel="0" collapsed="false">
      <c r="A7" s="10" t="s">
        <v>25</v>
      </c>
      <c r="B7" s="11" t="n">
        <v>780000</v>
      </c>
      <c r="C7" s="11" t="n">
        <v>195000</v>
      </c>
      <c r="D7" s="11" t="n">
        <v>780000</v>
      </c>
      <c r="E7" s="12" t="n">
        <f aca="false">D7-B7</f>
        <v>0</v>
      </c>
      <c r="F7" s="13" t="n">
        <f aca="false">IFERROR(E7/B7,0)</f>
        <v>0</v>
      </c>
    </row>
    <row r="8" customFormat="false" ht="15" hidden="false" customHeight="true" outlineLevel="0" collapsed="false">
      <c r="A8" s="10" t="s">
        <v>26</v>
      </c>
      <c r="B8" s="11" t="n">
        <v>1340000</v>
      </c>
      <c r="C8" s="11" t="n">
        <v>100000</v>
      </c>
      <c r="D8" s="11" t="n">
        <v>1340000</v>
      </c>
      <c r="E8" s="12" t="n">
        <f aca="false">D8-B8</f>
        <v>0</v>
      </c>
      <c r="F8" s="13" t="n">
        <f aca="false">IFERROR(E8/B8,0)</f>
        <v>0</v>
      </c>
    </row>
    <row r="9" customFormat="false" ht="15" hidden="false" customHeight="true" outlineLevel="0" collapsed="false">
      <c r="A9" s="10" t="s">
        <v>27</v>
      </c>
      <c r="B9" s="11" t="n">
        <v>410000</v>
      </c>
      <c r="C9" s="11" t="n">
        <v>130000</v>
      </c>
      <c r="D9" s="11" t="n">
        <v>410000</v>
      </c>
      <c r="E9" s="12" t="n">
        <f aca="false">D9-B9</f>
        <v>0</v>
      </c>
      <c r="F9" s="13" t="n">
        <f aca="false">IFERROR(E9/B9,0)</f>
        <v>0</v>
      </c>
    </row>
    <row r="10" customFormat="false" ht="15" hidden="false" customHeight="true" outlineLevel="0" collapsed="false">
      <c r="A10" s="10" t="s">
        <v>28</v>
      </c>
      <c r="B10" s="11" t="n">
        <v>180000</v>
      </c>
      <c r="C10" s="11" t="n">
        <v>63000</v>
      </c>
      <c r="D10" s="11" t="n">
        <v>180000</v>
      </c>
      <c r="E10" s="12" t="n">
        <f aca="false">D10-B10</f>
        <v>0</v>
      </c>
      <c r="F10" s="13" t="n">
        <f aca="false">IFERROR(E10/B10,0)</f>
        <v>0</v>
      </c>
    </row>
    <row r="11" customFormat="false" ht="15" hidden="false" customHeight="true" outlineLevel="0" collapsed="false">
      <c r="A11" s="14" t="s">
        <v>29</v>
      </c>
      <c r="B11" s="15" t="n">
        <f aca="false">SUM(B4:B10)</f>
        <v>6420000</v>
      </c>
      <c r="C11" s="15" t="n">
        <f aca="false">SUM(C4:C10)</f>
        <v>2988000</v>
      </c>
      <c r="D11" s="15" t="n">
        <f aca="false">SUM(D4:D10)</f>
        <v>6568000</v>
      </c>
      <c r="E11" s="16" t="n">
        <f aca="false">D11-B11</f>
        <v>148000</v>
      </c>
      <c r="F11" s="17" t="n">
        <f aca="false">IFERROR(E11/B11,0)</f>
        <v>0.0230529595015576</v>
      </c>
    </row>
    <row r="12" customFormat="false" ht="15" hidden="false" customHeight="true" outlineLevel="0" collapsed="false">
      <c r="A12" s="10" t="s">
        <v>8</v>
      </c>
      <c r="B12" s="18" t="n">
        <f aca="false">B11*0.1</f>
        <v>642000</v>
      </c>
      <c r="C12" s="11" t="n">
        <v>62000</v>
      </c>
      <c r="D12" s="18" t="n">
        <f aca="false">B12</f>
        <v>642000</v>
      </c>
      <c r="E12" s="12" t="n">
        <f aca="false">D12-B12</f>
        <v>0</v>
      </c>
      <c r="F12" s="13" t="n">
        <f aca="false">IFERROR(E12/B12,0)</f>
        <v>0</v>
      </c>
      <c r="G12" s="19" t="s">
        <v>30</v>
      </c>
    </row>
    <row r="13" customFormat="false" ht="15" hidden="false" customHeight="true" outlineLevel="0" collapsed="false">
      <c r="A13" s="20" t="s">
        <v>31</v>
      </c>
      <c r="B13" s="21" t="n">
        <f aca="false">B12-C12</f>
        <v>580000</v>
      </c>
    </row>
    <row r="14" customFormat="false" ht="15" hidden="false" customHeight="true" outlineLevel="0" collapsed="false">
      <c r="A14" s="22" t="s">
        <v>32</v>
      </c>
      <c r="B14" s="23" t="n">
        <f aca="false">B11+B12</f>
        <v>7062000</v>
      </c>
      <c r="C14" s="23" t="n">
        <f aca="false">C11+C12</f>
        <v>3050000</v>
      </c>
      <c r="D14" s="23" t="n">
        <f aca="false">D11+D12</f>
        <v>7210000</v>
      </c>
      <c r="E14" s="24" t="n">
        <f aca="false">D14-B14</f>
        <v>148000</v>
      </c>
      <c r="F14" s="25" t="n">
        <f aca="false">IFERROR(E14/B14,0)</f>
        <v>0.0209572359105069</v>
      </c>
    </row>
    <row r="16" customFormat="false" ht="42" hidden="false" customHeight="true" outlineLevel="0" collapsed="false">
      <c r="A16" s="7" t="s">
        <v>33</v>
      </c>
      <c r="B16" s="7"/>
      <c r="C16" s="7"/>
      <c r="D16" s="7"/>
      <c r="E16" s="7"/>
      <c r="F16" s="7"/>
    </row>
  </sheetData>
  <mergeCells count="1">
    <mergeCell ref="A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34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12"/>
    <col collapsed="false" customWidth="true" hidden="false" outlineLevel="0" max="8" min="7" style="1" width="14"/>
    <col collapsed="false" customWidth="true" hidden="false" outlineLevel="0" max="9" min="9" style="1" width="10"/>
  </cols>
  <sheetData>
    <row r="1" customFormat="false" ht="17.25" hidden="false" customHeight="true" outlineLevel="0" collapsed="false">
      <c r="A1" s="8" t="s">
        <v>34</v>
      </c>
    </row>
    <row r="2" customFormat="false" ht="15" hidden="false" customHeight="true" outlineLevel="0" collapsed="false">
      <c r="A2" s="26" t="s">
        <v>35</v>
      </c>
      <c r="B2" s="26"/>
      <c r="C2" s="26"/>
      <c r="D2" s="26"/>
      <c r="E2" s="26"/>
      <c r="F2" s="26"/>
      <c r="G2" s="26"/>
      <c r="H2" s="26"/>
      <c r="I2" s="26"/>
    </row>
    <row r="4" customFormat="false" ht="34.5" hidden="false" customHeight="true" outlineLevel="0" collapsed="false">
      <c r="A4" s="9" t="s">
        <v>36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</row>
    <row r="5" customFormat="false" ht="15" hidden="false" customHeight="true" outlineLevel="0" collapsed="false">
      <c r="A5" s="10" t="s">
        <v>3</v>
      </c>
      <c r="B5" s="10" t="s">
        <v>2</v>
      </c>
      <c r="C5" s="11" t="n">
        <v>175</v>
      </c>
      <c r="D5" s="27" t="n">
        <v>331</v>
      </c>
      <c r="E5" s="28" t="n">
        <v>0.9</v>
      </c>
      <c r="F5" s="29" t="n">
        <f aca="false">D5*8*E5</f>
        <v>2383.2</v>
      </c>
      <c r="G5" s="18" t="n">
        <f aca="false">F5*C5</f>
        <v>417060</v>
      </c>
      <c r="H5" s="18" t="n">
        <f aca="false">G5*0.3</f>
        <v>125118</v>
      </c>
      <c r="I5" s="30" t="n">
        <f aca="false">IFERROR(H5/G5,0)</f>
        <v>0.3</v>
      </c>
    </row>
    <row r="6" customFormat="false" ht="15" hidden="false" customHeight="true" outlineLevel="0" collapsed="false">
      <c r="A6" s="10" t="s">
        <v>45</v>
      </c>
      <c r="B6" s="10" t="s">
        <v>46</v>
      </c>
      <c r="C6" s="11" t="n">
        <v>140</v>
      </c>
      <c r="D6" s="27" t="n">
        <v>200</v>
      </c>
      <c r="E6" s="28" t="n">
        <v>0.7</v>
      </c>
      <c r="F6" s="29" t="n">
        <f aca="false">D6*8*E6</f>
        <v>1120</v>
      </c>
      <c r="G6" s="18" t="n">
        <f aca="false">F6*C6</f>
        <v>156800</v>
      </c>
      <c r="H6" s="18" t="n">
        <f aca="false">G6*0.3</f>
        <v>47040</v>
      </c>
      <c r="I6" s="30" t="n">
        <f aca="false">IFERROR(H6/G6,0)</f>
        <v>0.3</v>
      </c>
    </row>
    <row r="7" customFormat="false" ht="15" hidden="false" customHeight="true" outlineLevel="0" collapsed="false">
      <c r="A7" s="10" t="s">
        <v>47</v>
      </c>
      <c r="B7" s="10" t="s">
        <v>48</v>
      </c>
      <c r="C7" s="11" t="n">
        <v>165</v>
      </c>
      <c r="D7" s="27" t="n">
        <v>250</v>
      </c>
      <c r="E7" s="28" t="n">
        <v>0.8</v>
      </c>
      <c r="F7" s="29" t="n">
        <f aca="false">D7*8*E7</f>
        <v>1600</v>
      </c>
      <c r="G7" s="18" t="n">
        <f aca="false">F7*C7</f>
        <v>264000</v>
      </c>
      <c r="H7" s="18" t="n">
        <f aca="false">G7*0.3</f>
        <v>79200</v>
      </c>
      <c r="I7" s="30" t="n">
        <f aca="false">IFERROR(H7/G7,0)</f>
        <v>0.3</v>
      </c>
    </row>
    <row r="8" customFormat="false" ht="15" hidden="false" customHeight="true" outlineLevel="0" collapsed="false">
      <c r="A8" s="10" t="s">
        <v>49</v>
      </c>
      <c r="B8" s="10" t="s">
        <v>50</v>
      </c>
      <c r="C8" s="11" t="n">
        <v>155</v>
      </c>
      <c r="D8" s="27" t="n">
        <v>116</v>
      </c>
      <c r="E8" s="28" t="n">
        <v>0.9</v>
      </c>
      <c r="F8" s="29" t="n">
        <f aca="false">D8*8*E8</f>
        <v>835.2</v>
      </c>
      <c r="G8" s="18" t="n">
        <f aca="false">F8*C8</f>
        <v>129456</v>
      </c>
      <c r="H8" s="18" t="n">
        <f aca="false">G8*0.3</f>
        <v>38836.8</v>
      </c>
      <c r="I8" s="30" t="n">
        <f aca="false">IFERROR(H8/G8,0)</f>
        <v>0.3</v>
      </c>
    </row>
    <row r="9" customFormat="false" ht="15" hidden="false" customHeight="true" outlineLevel="0" collapsed="false">
      <c r="A9" s="10" t="s">
        <v>51</v>
      </c>
      <c r="B9" s="10" t="s">
        <v>52</v>
      </c>
      <c r="C9" s="11" t="n">
        <v>150</v>
      </c>
      <c r="D9" s="27" t="n">
        <v>200</v>
      </c>
      <c r="E9" s="28" t="n">
        <v>0.85</v>
      </c>
      <c r="F9" s="29" t="n">
        <f aca="false">D9*8*E9</f>
        <v>1360</v>
      </c>
      <c r="G9" s="18" t="n">
        <f aca="false">F9*C9</f>
        <v>204000</v>
      </c>
      <c r="H9" s="18" t="n">
        <f aca="false">G9*0.3</f>
        <v>61200</v>
      </c>
      <c r="I9" s="30" t="n">
        <f aca="false">IFERROR(H9/G9,0)</f>
        <v>0.3</v>
      </c>
    </row>
    <row r="10" customFormat="false" ht="15" hidden="false" customHeight="true" outlineLevel="0" collapsed="false">
      <c r="A10" s="10" t="s">
        <v>53</v>
      </c>
      <c r="B10" s="10" t="s">
        <v>54</v>
      </c>
      <c r="C10" s="11" t="n">
        <v>125</v>
      </c>
      <c r="D10" s="27" t="n">
        <v>300</v>
      </c>
      <c r="E10" s="28" t="n">
        <v>0.75</v>
      </c>
      <c r="F10" s="29" t="n">
        <f aca="false">D10*8*E10</f>
        <v>1800</v>
      </c>
      <c r="G10" s="18" t="n">
        <f aca="false">F10*C10</f>
        <v>225000</v>
      </c>
      <c r="H10" s="18" t="n">
        <f aca="false">G10*0.3</f>
        <v>67500</v>
      </c>
      <c r="I10" s="30" t="n">
        <f aca="false">IFERROR(H10/G10,0)</f>
        <v>0.3</v>
      </c>
    </row>
    <row r="11" customFormat="false" ht="15" hidden="false" customHeight="true" outlineLevel="0" collapsed="false">
      <c r="A11" s="10" t="s">
        <v>55</v>
      </c>
      <c r="B11" s="10" t="s">
        <v>56</v>
      </c>
      <c r="C11" s="11" t="n">
        <v>65</v>
      </c>
      <c r="D11" s="27" t="n">
        <v>250</v>
      </c>
      <c r="E11" s="28" t="n">
        <v>0.7</v>
      </c>
      <c r="F11" s="29" t="n">
        <f aca="false">D11*8*E11</f>
        <v>1400</v>
      </c>
      <c r="G11" s="18" t="n">
        <f aca="false">F11*C11</f>
        <v>91000</v>
      </c>
      <c r="H11" s="18" t="n">
        <f aca="false">G11*0.3</f>
        <v>27300</v>
      </c>
      <c r="I11" s="30" t="n">
        <f aca="false">IFERROR(H11/G11,0)</f>
        <v>0.3</v>
      </c>
    </row>
    <row r="12" customFormat="false" ht="15" hidden="false" customHeight="true" outlineLevel="0" collapsed="false">
      <c r="A12" s="10" t="s">
        <v>57</v>
      </c>
      <c r="B12" s="10" t="s">
        <v>58</v>
      </c>
      <c r="C12" s="11" t="n">
        <v>130</v>
      </c>
      <c r="D12" s="27" t="n">
        <v>150</v>
      </c>
      <c r="E12" s="28" t="n">
        <v>1</v>
      </c>
      <c r="F12" s="29" t="n">
        <f aca="false">D12*8*E12</f>
        <v>1200</v>
      </c>
      <c r="G12" s="18" t="n">
        <f aca="false">F12*C12</f>
        <v>156000</v>
      </c>
      <c r="H12" s="18" t="n">
        <f aca="false">G12*0.3</f>
        <v>46800</v>
      </c>
      <c r="I12" s="30" t="n">
        <f aca="false">IFERROR(H12/G12,0)</f>
        <v>0.3</v>
      </c>
    </row>
    <row r="13" customFormat="false" ht="15" hidden="false" customHeight="true" outlineLevel="0" collapsed="false">
      <c r="A13" s="10" t="s">
        <v>59</v>
      </c>
      <c r="B13" s="10" t="s">
        <v>60</v>
      </c>
      <c r="C13" s="11" t="n">
        <v>130</v>
      </c>
      <c r="D13" s="27" t="n">
        <v>150</v>
      </c>
      <c r="E13" s="28" t="n">
        <v>1</v>
      </c>
      <c r="F13" s="29" t="n">
        <f aca="false">D13*8*E13</f>
        <v>1200</v>
      </c>
      <c r="G13" s="18" t="n">
        <f aca="false">F13*C13</f>
        <v>156000</v>
      </c>
      <c r="H13" s="18" t="n">
        <f aca="false">G13*0.3</f>
        <v>46800</v>
      </c>
      <c r="I13" s="30" t="n">
        <f aca="false">IFERROR(H13/G13,0)</f>
        <v>0.3</v>
      </c>
    </row>
    <row r="14" customFormat="false" ht="15" hidden="false" customHeight="true" outlineLevel="0" collapsed="false">
      <c r="A14" s="10" t="s">
        <v>61</v>
      </c>
      <c r="B14" s="10" t="s">
        <v>62</v>
      </c>
      <c r="C14" s="11" t="n">
        <v>130</v>
      </c>
      <c r="D14" s="27" t="n">
        <v>150</v>
      </c>
      <c r="E14" s="28" t="n">
        <v>1</v>
      </c>
      <c r="F14" s="29" t="n">
        <f aca="false">D14*8*E14</f>
        <v>1200</v>
      </c>
      <c r="G14" s="18" t="n">
        <f aca="false">F14*C14</f>
        <v>156000</v>
      </c>
      <c r="H14" s="18" t="n">
        <f aca="false">G14*0.3</f>
        <v>46800</v>
      </c>
      <c r="I14" s="30" t="n">
        <f aca="false">IFERROR(H14/G14,0)</f>
        <v>0.3</v>
      </c>
    </row>
    <row r="15" customFormat="false" ht="15" hidden="false" customHeight="true" outlineLevel="0" collapsed="false">
      <c r="A15" s="10" t="s">
        <v>63</v>
      </c>
      <c r="B15" s="10" t="s">
        <v>64</v>
      </c>
      <c r="C15" s="11" t="n">
        <v>130</v>
      </c>
      <c r="D15" s="27" t="n">
        <v>138</v>
      </c>
      <c r="E15" s="28" t="n">
        <v>1</v>
      </c>
      <c r="F15" s="29" t="n">
        <f aca="false">D15*8*E15</f>
        <v>1104</v>
      </c>
      <c r="G15" s="18" t="n">
        <f aca="false">F15*C15</f>
        <v>143520</v>
      </c>
      <c r="H15" s="18" t="n">
        <f aca="false">G15*0.3</f>
        <v>43056</v>
      </c>
      <c r="I15" s="30" t="n">
        <f aca="false">IFERROR(H15/G15,0)</f>
        <v>0.3</v>
      </c>
    </row>
    <row r="16" customFormat="false" ht="15" hidden="false" customHeight="true" outlineLevel="0" collapsed="false">
      <c r="A16" s="10" t="s">
        <v>65</v>
      </c>
      <c r="B16" s="10" t="s">
        <v>66</v>
      </c>
      <c r="C16" s="11" t="n">
        <v>130</v>
      </c>
      <c r="D16" s="27" t="n">
        <v>138</v>
      </c>
      <c r="E16" s="28" t="n">
        <v>1</v>
      </c>
      <c r="F16" s="29" t="n">
        <f aca="false">D16*8*E16</f>
        <v>1104</v>
      </c>
      <c r="G16" s="18" t="n">
        <f aca="false">F16*C16</f>
        <v>143520</v>
      </c>
      <c r="H16" s="18" t="n">
        <f aca="false">G16*0.3</f>
        <v>43056</v>
      </c>
      <c r="I16" s="30" t="n">
        <f aca="false">IFERROR(H16/G16,0)</f>
        <v>0.3</v>
      </c>
    </row>
    <row r="17" customFormat="false" ht="15" hidden="false" customHeight="true" outlineLevel="0" collapsed="false">
      <c r="A17" s="10" t="s">
        <v>67</v>
      </c>
      <c r="B17" s="10" t="s">
        <v>68</v>
      </c>
      <c r="C17" s="11" t="n">
        <v>130</v>
      </c>
      <c r="D17" s="27" t="n">
        <v>138</v>
      </c>
      <c r="E17" s="28" t="n">
        <v>1</v>
      </c>
      <c r="F17" s="29" t="n">
        <f aca="false">D17*8*E17</f>
        <v>1104</v>
      </c>
      <c r="G17" s="18" t="n">
        <f aca="false">F17*C17</f>
        <v>143520</v>
      </c>
      <c r="H17" s="18" t="n">
        <f aca="false">G17*0.3</f>
        <v>43056</v>
      </c>
      <c r="I17" s="30" t="n">
        <f aca="false">IFERROR(H17/G17,0)</f>
        <v>0.3</v>
      </c>
    </row>
    <row r="18" customFormat="false" ht="15" hidden="false" customHeight="true" outlineLevel="0" collapsed="false">
      <c r="A18" s="10" t="s">
        <v>69</v>
      </c>
      <c r="B18" s="10" t="s">
        <v>70</v>
      </c>
      <c r="C18" s="11" t="n">
        <v>145</v>
      </c>
      <c r="D18" s="27" t="n">
        <v>240</v>
      </c>
      <c r="E18" s="28" t="n">
        <v>0.8</v>
      </c>
      <c r="F18" s="29" t="n">
        <f aca="false">D18*8*E18</f>
        <v>1536</v>
      </c>
      <c r="G18" s="18" t="n">
        <f aca="false">F18*C18</f>
        <v>222720</v>
      </c>
      <c r="H18" s="18" t="n">
        <f aca="false">G18*0.3</f>
        <v>66816</v>
      </c>
      <c r="I18" s="30" t="n">
        <f aca="false">IFERROR(H18/G18,0)</f>
        <v>0.3</v>
      </c>
    </row>
    <row r="19" customFormat="false" ht="15" hidden="false" customHeight="true" outlineLevel="0" collapsed="false">
      <c r="A19" s="10" t="s">
        <v>71</v>
      </c>
      <c r="B19" s="10" t="s">
        <v>72</v>
      </c>
      <c r="C19" s="11" t="n">
        <v>110</v>
      </c>
      <c r="D19" s="27" t="n">
        <v>240</v>
      </c>
      <c r="E19" s="28" t="n">
        <v>0.63</v>
      </c>
      <c r="F19" s="29" t="n">
        <f aca="false">D19*8*E19</f>
        <v>1209.6</v>
      </c>
      <c r="G19" s="18" t="n">
        <f aca="false">F19*C19</f>
        <v>133056</v>
      </c>
      <c r="H19" s="18" t="n">
        <f aca="false">G19*0.3</f>
        <v>39916.8</v>
      </c>
      <c r="I19" s="30" t="n">
        <f aca="false">IFERROR(H19/G19,0)</f>
        <v>0.3</v>
      </c>
    </row>
    <row r="20" customFormat="false" ht="15" hidden="false" customHeight="true" outlineLevel="0" collapsed="false">
      <c r="A20" s="10" t="s">
        <v>73</v>
      </c>
      <c r="B20" s="10" t="s">
        <v>74</v>
      </c>
      <c r="C20" s="11" t="n">
        <v>120</v>
      </c>
      <c r="D20" s="27" t="n">
        <v>200</v>
      </c>
      <c r="E20" s="28" t="n">
        <v>0.2</v>
      </c>
      <c r="F20" s="29" t="n">
        <f aca="false">D20*8*E20</f>
        <v>320</v>
      </c>
      <c r="G20" s="18" t="n">
        <f aca="false">F20*C20</f>
        <v>38400</v>
      </c>
      <c r="H20" s="18" t="n">
        <f aca="false">G20*0.3</f>
        <v>11520</v>
      </c>
      <c r="I20" s="30" t="n">
        <f aca="false">IFERROR(H20/G20,0)</f>
        <v>0.3</v>
      </c>
    </row>
    <row r="21" customFormat="false" ht="15" hidden="false" customHeight="true" outlineLevel="0" collapsed="false">
      <c r="A21" s="10" t="s">
        <v>75</v>
      </c>
      <c r="B21" s="10" t="s">
        <v>76</v>
      </c>
      <c r="C21" s="11" t="n">
        <v>180</v>
      </c>
      <c r="D21" s="27" t="n">
        <v>260</v>
      </c>
      <c r="E21" s="28" t="n">
        <v>0.3</v>
      </c>
      <c r="F21" s="29" t="n">
        <f aca="false">D21*8*E21</f>
        <v>624</v>
      </c>
      <c r="G21" s="18" t="n">
        <f aca="false">F21*C21</f>
        <v>112320</v>
      </c>
      <c r="H21" s="18" t="n">
        <f aca="false">G21*0.3</f>
        <v>33696</v>
      </c>
      <c r="I21" s="30" t="n">
        <f aca="false">IFERROR(H21/G21,0)</f>
        <v>0.3</v>
      </c>
    </row>
    <row r="22" customFormat="false" ht="15" hidden="false" customHeight="true" outlineLevel="0" collapsed="false">
      <c r="A22" s="10" t="s">
        <v>77</v>
      </c>
      <c r="B22" s="10" t="s">
        <v>78</v>
      </c>
      <c r="C22" s="11" t="n">
        <v>150</v>
      </c>
      <c r="D22" s="27" t="n">
        <v>200</v>
      </c>
      <c r="E22" s="28" t="n">
        <v>0.3</v>
      </c>
      <c r="F22" s="29" t="n">
        <f aca="false">D22*8*E22</f>
        <v>480</v>
      </c>
      <c r="G22" s="18" t="n">
        <f aca="false">F22*C22</f>
        <v>72000</v>
      </c>
      <c r="H22" s="18" t="n">
        <f aca="false">G22*0.3</f>
        <v>21600</v>
      </c>
      <c r="I22" s="30" t="n">
        <f aca="false">IFERROR(H22/G22,0)</f>
        <v>0.3</v>
      </c>
    </row>
    <row r="23" customFormat="false" ht="15" hidden="false" customHeight="true" outlineLevel="0" collapsed="false">
      <c r="A23" s="10" t="s">
        <v>79</v>
      </c>
      <c r="B23" s="10" t="s">
        <v>80</v>
      </c>
      <c r="C23" s="11" t="n">
        <v>145</v>
      </c>
      <c r="D23" s="27" t="n">
        <v>150</v>
      </c>
      <c r="E23" s="28" t="n">
        <v>0.5</v>
      </c>
      <c r="F23" s="29" t="n">
        <f aca="false">D23*8*E23</f>
        <v>600</v>
      </c>
      <c r="G23" s="18" t="n">
        <f aca="false">F23*C23</f>
        <v>87000</v>
      </c>
      <c r="H23" s="18" t="n">
        <f aca="false">G23*0.3</f>
        <v>26100</v>
      </c>
      <c r="I23" s="30" t="n">
        <f aca="false">IFERROR(H23/G23,0)</f>
        <v>0.3</v>
      </c>
    </row>
    <row r="24" customFormat="false" ht="15" hidden="false" customHeight="true" outlineLevel="0" collapsed="false">
      <c r="A24" s="10" t="s">
        <v>81</v>
      </c>
      <c r="B24" s="10" t="s">
        <v>82</v>
      </c>
      <c r="C24" s="11" t="n">
        <v>135</v>
      </c>
      <c r="D24" s="27" t="n">
        <v>260</v>
      </c>
      <c r="E24" s="28" t="n">
        <v>0.25</v>
      </c>
      <c r="F24" s="29" t="n">
        <f aca="false">D24*8*E24</f>
        <v>520</v>
      </c>
      <c r="G24" s="18" t="n">
        <f aca="false">F24*C24</f>
        <v>70200</v>
      </c>
      <c r="H24" s="18" t="n">
        <f aca="false">G24*0.3</f>
        <v>21060</v>
      </c>
      <c r="I24" s="30" t="n">
        <f aca="false">IFERROR(H24/G24,0)</f>
        <v>0.3</v>
      </c>
    </row>
    <row r="25" customFormat="false" ht="15" hidden="false" customHeight="true" outlineLevel="0" collapsed="false">
      <c r="A25" s="14" t="s">
        <v>83</v>
      </c>
      <c r="B25" s="14"/>
      <c r="C25" s="14"/>
      <c r="D25" s="14"/>
      <c r="E25" s="14"/>
      <c r="F25" s="31" t="n">
        <f aca="false">SUM(F5:F24)</f>
        <v>22700</v>
      </c>
      <c r="G25" s="15" t="n">
        <f aca="false">SUM(G5:G24)</f>
        <v>3121572</v>
      </c>
      <c r="H25" s="15" t="n">
        <f aca="false">SUM(H5:H24)</f>
        <v>936471.6</v>
      </c>
      <c r="I25" s="32" t="n">
        <f aca="false">IFERROR(H25/G25,0)</f>
        <v>0.3</v>
      </c>
    </row>
    <row r="27" customFormat="false" ht="55.5" hidden="false" customHeight="true" outlineLevel="0" collapsed="false">
      <c r="A27" s="7" t="s">
        <v>84</v>
      </c>
      <c r="B27" s="7"/>
      <c r="C27" s="7"/>
      <c r="D27" s="7"/>
      <c r="E27" s="7"/>
      <c r="F27" s="7"/>
      <c r="G27" s="7"/>
      <c r="H27" s="7"/>
      <c r="I27" s="7"/>
    </row>
  </sheetData>
  <mergeCells count="3">
    <mergeCell ref="A2:I2"/>
    <mergeCell ref="A25:E25"/>
    <mergeCell ref="A27:I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42"/>
    <col collapsed="false" customWidth="true" hidden="false" outlineLevel="0" max="3" min="3" style="1" width="16"/>
  </cols>
  <sheetData>
    <row r="1" customFormat="false" ht="17.25" hidden="false" customHeight="true" outlineLevel="0" collapsed="false">
      <c r="A1" s="8" t="s">
        <v>85</v>
      </c>
    </row>
    <row r="3" customFormat="false" ht="15" hidden="false" customHeight="true" outlineLevel="0" collapsed="false">
      <c r="A3" s="33" t="s">
        <v>22</v>
      </c>
      <c r="B3" s="33"/>
      <c r="C3" s="33"/>
    </row>
    <row r="4" customFormat="false" ht="15" hidden="false" customHeight="true" outlineLevel="0" collapsed="false">
      <c r="A4" s="34"/>
      <c r="B4" s="10" t="s">
        <v>86</v>
      </c>
      <c r="C4" s="11" t="n">
        <v>1450000</v>
      </c>
    </row>
    <row r="5" customFormat="false" ht="15" hidden="false" customHeight="true" outlineLevel="0" collapsed="false">
      <c r="A5" s="34"/>
      <c r="B5" s="10" t="s">
        <v>87</v>
      </c>
      <c r="C5" s="11" t="n">
        <v>250000</v>
      </c>
    </row>
    <row r="6" customFormat="false" ht="15" hidden="false" customHeight="true" outlineLevel="0" collapsed="false">
      <c r="A6" s="34"/>
      <c r="B6" s="10" t="s">
        <v>88</v>
      </c>
      <c r="C6" s="11" t="n">
        <v>150000</v>
      </c>
    </row>
    <row r="7" customFormat="false" ht="15" hidden="false" customHeight="true" outlineLevel="0" collapsed="false">
      <c r="B7" s="35" t="s">
        <v>89</v>
      </c>
      <c r="C7" s="36" t="n">
        <f aca="false">SUM(C4:C6)</f>
        <v>1850000</v>
      </c>
    </row>
    <row r="9" customFormat="false" ht="15" hidden="false" customHeight="true" outlineLevel="0" collapsed="false">
      <c r="A9" s="33" t="s">
        <v>23</v>
      </c>
      <c r="B9" s="33"/>
      <c r="C9" s="33"/>
    </row>
    <row r="10" customFormat="false" ht="15" hidden="false" customHeight="true" outlineLevel="0" collapsed="false">
      <c r="A10" s="34"/>
      <c r="B10" s="10" t="s">
        <v>90</v>
      </c>
      <c r="C10" s="11" t="n">
        <v>420000</v>
      </c>
    </row>
    <row r="11" customFormat="false" ht="15" hidden="false" customHeight="true" outlineLevel="0" collapsed="false">
      <c r="A11" s="34"/>
      <c r="B11" s="10" t="s">
        <v>91</v>
      </c>
      <c r="C11" s="11" t="n">
        <v>200000</v>
      </c>
    </row>
    <row r="12" customFormat="false" ht="15" hidden="false" customHeight="true" outlineLevel="0" collapsed="false">
      <c r="B12" s="35" t="s">
        <v>89</v>
      </c>
      <c r="C12" s="36" t="n">
        <f aca="false">SUM(C10:C11)</f>
        <v>620000</v>
      </c>
    </row>
    <row r="14" customFormat="false" ht="15" hidden="false" customHeight="true" outlineLevel="0" collapsed="false">
      <c r="A14" s="33" t="s">
        <v>27</v>
      </c>
      <c r="B14" s="33"/>
      <c r="C14" s="33"/>
    </row>
    <row r="15" customFormat="false" ht="15" hidden="false" customHeight="true" outlineLevel="0" collapsed="false">
      <c r="A15" s="34"/>
      <c r="B15" s="10" t="s">
        <v>92</v>
      </c>
      <c r="C15" s="11" t="n">
        <v>260000</v>
      </c>
    </row>
    <row r="16" customFormat="false" ht="15" hidden="false" customHeight="true" outlineLevel="0" collapsed="false">
      <c r="A16" s="34"/>
      <c r="B16" s="10" t="s">
        <v>93</v>
      </c>
      <c r="C16" s="11" t="n">
        <v>150000</v>
      </c>
    </row>
    <row r="17" customFormat="false" ht="15" hidden="false" customHeight="true" outlineLevel="0" collapsed="false">
      <c r="B17" s="35" t="s">
        <v>89</v>
      </c>
      <c r="C17" s="36" t="n">
        <f aca="false">SUM(C15:C16)</f>
        <v>410000</v>
      </c>
    </row>
    <row r="19" customFormat="false" ht="15" hidden="false" customHeight="true" outlineLevel="0" collapsed="false">
      <c r="A19" s="33" t="s">
        <v>28</v>
      </c>
      <c r="B19" s="33"/>
      <c r="C19" s="33"/>
    </row>
    <row r="20" customFormat="false" ht="15" hidden="false" customHeight="true" outlineLevel="0" collapsed="false">
      <c r="A20" s="34"/>
      <c r="B20" s="10" t="s">
        <v>94</v>
      </c>
      <c r="C20" s="11" t="n">
        <v>100000</v>
      </c>
    </row>
    <row r="21" customFormat="false" ht="15" hidden="false" customHeight="true" outlineLevel="0" collapsed="false">
      <c r="A21" s="34"/>
      <c r="B21" s="10" t="s">
        <v>95</v>
      </c>
      <c r="C21" s="11" t="n">
        <v>80000</v>
      </c>
    </row>
    <row r="22" customFormat="false" ht="15" hidden="false" customHeight="true" outlineLevel="0" collapsed="false">
      <c r="B22" s="35" t="s">
        <v>89</v>
      </c>
      <c r="C22" s="36" t="n">
        <f aca="false">SUM(C20:C21)</f>
        <v>180000</v>
      </c>
    </row>
    <row r="24" customFormat="false" ht="39.75" hidden="false" customHeight="true" outlineLevel="0" collapsed="false">
      <c r="A24" s="7" t="s">
        <v>96</v>
      </c>
      <c r="B24" s="7"/>
      <c r="C24" s="7"/>
    </row>
  </sheetData>
  <mergeCells count="5">
    <mergeCell ref="A3:C3"/>
    <mergeCell ref="A9:C9"/>
    <mergeCell ref="A14:C14"/>
    <mergeCell ref="A19:C19"/>
    <mergeCell ref="A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6"/>
    <col collapsed="false" customWidth="true" hidden="false" outlineLevel="0" max="3" min="3" style="1" width="34"/>
    <col collapsed="false" customWidth="true" hidden="false" outlineLevel="0" max="4" min="4" style="1" width="16"/>
  </cols>
  <sheetData>
    <row r="1" customFormat="false" ht="17.25" hidden="false" customHeight="true" outlineLevel="0" collapsed="false">
      <c r="A1" s="8" t="s">
        <v>97</v>
      </c>
    </row>
    <row r="2" customFormat="false" ht="15" hidden="false" customHeight="true" outlineLevel="0" collapsed="false">
      <c r="A2" s="20" t="s">
        <v>98</v>
      </c>
    </row>
    <row r="4" customFormat="false" ht="15" hidden="false" customHeight="true" outlineLevel="0" collapsed="false">
      <c r="A4" s="9" t="s">
        <v>16</v>
      </c>
      <c r="B4" s="9" t="s">
        <v>99</v>
      </c>
      <c r="C4" s="9" t="s">
        <v>100</v>
      </c>
      <c r="D4" s="9" t="s">
        <v>101</v>
      </c>
    </row>
    <row r="5" customFormat="false" ht="15" hidden="false" customHeight="true" outlineLevel="0" collapsed="false">
      <c r="A5" s="10" t="s">
        <v>102</v>
      </c>
      <c r="B5" s="11" t="n">
        <v>1765000</v>
      </c>
      <c r="C5" s="37" t="s">
        <v>103</v>
      </c>
      <c r="D5" s="11" t="n">
        <v>1850000</v>
      </c>
    </row>
    <row r="6" customFormat="false" ht="15" hidden="false" customHeight="true" outlineLevel="0" collapsed="false">
      <c r="A6" s="10" t="s">
        <v>104</v>
      </c>
      <c r="B6" s="11" t="n">
        <v>620000</v>
      </c>
      <c r="C6" s="37" t="s">
        <v>105</v>
      </c>
      <c r="D6" s="11" t="n">
        <v>620000</v>
      </c>
    </row>
    <row r="7" customFormat="false" ht="15" hidden="false" customHeight="true" outlineLevel="0" collapsed="false">
      <c r="A7" s="10" t="s">
        <v>106</v>
      </c>
      <c r="B7" s="11" t="n">
        <v>775000</v>
      </c>
      <c r="C7" s="37" t="s">
        <v>107</v>
      </c>
      <c r="D7" s="11" t="n">
        <v>1240000</v>
      </c>
    </row>
    <row r="8" customFormat="false" ht="15" hidden="false" customHeight="true" outlineLevel="0" collapsed="false">
      <c r="A8" s="10" t="s">
        <v>25</v>
      </c>
      <c r="B8" s="11" t="n">
        <v>615000</v>
      </c>
      <c r="C8" s="37" t="s">
        <v>108</v>
      </c>
      <c r="D8" s="11" t="n">
        <v>780000</v>
      </c>
    </row>
    <row r="9" customFormat="false" ht="15" hidden="false" customHeight="true" outlineLevel="0" collapsed="false">
      <c r="A9" s="10" t="s">
        <v>109</v>
      </c>
      <c r="B9" s="11" t="n">
        <v>1340000</v>
      </c>
      <c r="C9" s="37" t="s">
        <v>105</v>
      </c>
      <c r="D9" s="11" t="n">
        <v>1340000</v>
      </c>
    </row>
    <row r="10" customFormat="false" ht="15" hidden="false" customHeight="true" outlineLevel="0" collapsed="false">
      <c r="A10" s="10" t="s">
        <v>110</v>
      </c>
      <c r="B10" s="11" t="n">
        <v>410000</v>
      </c>
      <c r="C10" s="37" t="s">
        <v>105</v>
      </c>
      <c r="D10" s="11" t="n">
        <v>410000</v>
      </c>
    </row>
    <row r="11" customFormat="false" ht="15" hidden="false" customHeight="true" outlineLevel="0" collapsed="false">
      <c r="A11" s="10" t="s">
        <v>28</v>
      </c>
      <c r="B11" s="11" t="n">
        <v>180000</v>
      </c>
      <c r="C11" s="37" t="s">
        <v>105</v>
      </c>
      <c r="D11" s="11" t="n">
        <v>180000</v>
      </c>
    </row>
    <row r="12" customFormat="false" ht="15" hidden="false" customHeight="true" outlineLevel="0" collapsed="false">
      <c r="A12" s="14" t="s">
        <v>29</v>
      </c>
      <c r="B12" s="15" t="n">
        <f aca="false">SUM(B5:B11)</f>
        <v>5705000</v>
      </c>
      <c r="C12" s="38" t="str">
        <f aca="false">"+"&amp;TEXT(D12-B12,"$#,##0")&amp;" (6 CRs)"</f>
        <v>+$715,000 (6 CRs)</v>
      </c>
      <c r="D12" s="15" t="n">
        <f aca="false">SUM(D5:D11)</f>
        <v>6420000</v>
      </c>
    </row>
    <row r="13" customFormat="false" ht="15" hidden="false" customHeight="true" outlineLevel="0" collapsed="false">
      <c r="A13" s="10" t="s">
        <v>8</v>
      </c>
      <c r="B13" s="18" t="n">
        <f aca="false">ROUND(B12*0.1,0)</f>
        <v>570500</v>
      </c>
      <c r="C13" s="37" t="str">
        <f aca="false">"+"&amp;TEXT(D13-B13,"$#,##0")&amp;" (proportional to base growth)"</f>
        <v>+$71,500 (proportional to base growth)</v>
      </c>
      <c r="D13" s="11" t="n">
        <v>642000</v>
      </c>
    </row>
    <row r="14" customFormat="false" ht="15" hidden="false" customHeight="true" outlineLevel="0" collapsed="false">
      <c r="A14" s="22" t="s">
        <v>32</v>
      </c>
      <c r="B14" s="23" t="n">
        <f aca="false">B12+B13</f>
        <v>6275500</v>
      </c>
      <c r="C14" s="22" t="str">
        <f aca="false">"+"&amp;TEXT(D14-B14,"$#,##0")</f>
        <v>+$786,500</v>
      </c>
      <c r="D14" s="23" t="n">
        <f aca="false">D12+D13</f>
        <v>7062000</v>
      </c>
    </row>
    <row r="16" customFormat="false" ht="55.5" hidden="false" customHeight="true" outlineLevel="0" collapsed="false">
      <c r="A16" s="7" t="s">
        <v>111</v>
      </c>
      <c r="B16" s="7"/>
      <c r="C16" s="7"/>
      <c r="D16" s="7"/>
    </row>
  </sheetData>
  <mergeCells count="1">
    <mergeCell ref="A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2026-07-06T11:06:42Z</dcterms:created>
  <dc:creator>openpyxl</dc:creator>
  <dc:description/>
  <dc:language>en-US</dc:language>
  <cp:lastModifiedBy/>
  <dcterms:modified xsi:type="dcterms:W3CDTF">2026-07-07T11:11:00Z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